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universidadevigo-my.sharepoint.com/personal/aliste_uvigo_gal/Documents/Escritorio/CALIDADE 2026/ACHIVOS QUE ESTÁN COLGADOS ANTES DEL 2026/"/>
    </mc:Choice>
  </mc:AlternateContent>
  <xr:revisionPtr revIDLastSave="0" documentId="8_{6AE5CF2E-C6E0-49D9-B7FC-71F241E86117}" xr6:coauthVersionLast="47" xr6:coauthVersionMax="47" xr10:uidLastSave="{00000000-0000-0000-0000-000000000000}"/>
  <bookViews>
    <workbookView xWindow="390" yWindow="390" windowWidth="20070" windowHeight="14325" tabRatio="788" xr2:uid="{00000000-000D-0000-FFFF-FFFF00000000}"/>
  </bookViews>
  <sheets>
    <sheet name="Portada" sheetId="23" r:id="rId1"/>
    <sheet name="GBBAA" sheetId="3" r:id="rId2"/>
    <sheet name="Centro" sheetId="1" r:id="rId3"/>
    <sheet name="Resumo" sheetId="7" r:id="rId4"/>
    <sheet name="Procedementos" sheetId="2" r:id="rId5"/>
    <sheet name="Anexos" sheetId="22" r:id="rId6"/>
    <sheet name="Mapa" sheetId="24" r:id="rId7"/>
  </sheets>
  <definedNames>
    <definedName name="_xlnm._FilterDatabase" localSheetId="2" hidden="1">Centro!$A$5:$G$33</definedName>
    <definedName name="_xlnm._FilterDatabase" localSheetId="1" hidden="1">GBBAA!$A$5:$H$100</definedName>
    <definedName name="_xlnm._FilterDatabase" localSheetId="4" hidden="1">Procedementos!$A$5:$H$73</definedName>
    <definedName name="_xlnm._FilterDatabase" localSheetId="3" hidden="1">Resumo!$A$5:$C$39</definedName>
    <definedName name="_xlnm.Print_Area" localSheetId="2">Centro!$A$1:$G$33</definedName>
    <definedName name="_xlnm.Print_Area" localSheetId="1">GBBAA!$A$1:$G$100</definedName>
    <definedName name="_xlnm.Print_Area" localSheetId="3">Resumo!$A$1:$C$39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N35" i="3" l="1"/>
  <c r="J35" i="3"/>
  <c r="F35" i="3"/>
  <c r="N32" i="3"/>
  <c r="J32" i="3"/>
  <c r="F32" i="3"/>
  <c r="O50" i="3" l="1"/>
  <c r="K50" i="3"/>
  <c r="G50" i="3"/>
  <c r="G22" i="1" l="1"/>
  <c r="L5" i="2"/>
  <c r="J5" i="2"/>
  <c r="H5" i="2"/>
  <c r="N22" i="3" l="1"/>
  <c r="O22" i="3" s="1"/>
  <c r="J22" i="3"/>
  <c r="K22" i="3" s="1"/>
  <c r="F22" i="3"/>
  <c r="G22" i="3" s="1"/>
  <c r="F20" i="3" s="1"/>
  <c r="O21" i="3"/>
  <c r="K21" i="3"/>
  <c r="G21" i="3"/>
  <c r="M20" i="3"/>
  <c r="I20" i="3"/>
  <c r="E20" i="3"/>
  <c r="N18" i="3"/>
  <c r="O18" i="3" s="1"/>
  <c r="N16" i="3" s="1"/>
  <c r="O16" i="3" s="1"/>
  <c r="J18" i="3"/>
  <c r="K18" i="3" s="1"/>
  <c r="J16" i="3" s="1"/>
  <c r="K16" i="3" s="1"/>
  <c r="F18" i="3"/>
  <c r="G18" i="3" s="1"/>
  <c r="F16" i="3" s="1"/>
  <c r="G16" i="3" s="1"/>
  <c r="O17" i="3"/>
  <c r="K17" i="3"/>
  <c r="G17" i="3"/>
  <c r="M16" i="3"/>
  <c r="I16" i="3"/>
  <c r="E16" i="3"/>
  <c r="O15" i="3"/>
  <c r="K15" i="3"/>
  <c r="G15" i="3"/>
  <c r="N14" i="3"/>
  <c r="O14" i="3" s="1"/>
  <c r="N12" i="3" s="1"/>
  <c r="O12" i="3" s="1"/>
  <c r="J14" i="3"/>
  <c r="K14" i="3" s="1"/>
  <c r="J12" i="3" s="1"/>
  <c r="K12" i="3" s="1"/>
  <c r="F14" i="3"/>
  <c r="G14" i="3" s="1"/>
  <c r="O13" i="3"/>
  <c r="K13" i="3"/>
  <c r="G13" i="3"/>
  <c r="M12" i="3"/>
  <c r="I12" i="3"/>
  <c r="E12" i="3"/>
  <c r="N10" i="3"/>
  <c r="O10" i="3" s="1"/>
  <c r="J10" i="3"/>
  <c r="K10" i="3" s="1"/>
  <c r="F10" i="3"/>
  <c r="G10" i="3" s="1"/>
  <c r="F8" i="3" s="1"/>
  <c r="O9" i="3"/>
  <c r="K9" i="3"/>
  <c r="G9" i="3"/>
  <c r="M8" i="3"/>
  <c r="I8" i="3"/>
  <c r="E8" i="3"/>
  <c r="O7" i="3"/>
  <c r="K7" i="3"/>
  <c r="G7" i="3"/>
  <c r="G20" i="3" l="1"/>
  <c r="N8" i="3"/>
  <c r="O8" i="3" s="1"/>
  <c r="J8" i="3"/>
  <c r="K8" i="3" s="1"/>
  <c r="F12" i="3"/>
  <c r="G12" i="3" s="1"/>
  <c r="N20" i="3"/>
  <c r="O20" i="3" s="1"/>
  <c r="G8" i="3"/>
  <c r="J20" i="3"/>
  <c r="K20" i="3" s="1"/>
  <c r="C101" i="24" l="1"/>
  <c r="X116" i="24" l="1"/>
  <c r="BV43" i="22"/>
  <c r="BU43" i="22"/>
  <c r="BV42" i="22"/>
  <c r="BU42" i="22"/>
  <c r="BV41" i="22"/>
  <c r="BU41" i="22"/>
  <c r="BV40" i="22"/>
  <c r="BU40" i="22"/>
  <c r="BV39" i="22"/>
  <c r="BU39" i="22"/>
  <c r="BV38" i="22"/>
  <c r="BU38" i="22"/>
  <c r="BV37" i="22"/>
  <c r="BU37" i="22"/>
  <c r="BV36" i="22"/>
  <c r="BU36" i="22"/>
  <c r="BV35" i="22"/>
  <c r="BU35" i="22"/>
  <c r="BV34" i="22"/>
  <c r="BU34" i="22"/>
  <c r="BV33" i="22"/>
  <c r="BU33" i="22"/>
  <c r="BV32" i="22"/>
  <c r="BU32" i="22"/>
  <c r="BV31" i="22"/>
  <c r="BU31" i="22"/>
  <c r="BV30" i="22"/>
  <c r="BU30" i="22"/>
  <c r="BV29" i="22"/>
  <c r="BU29" i="22"/>
  <c r="BV28" i="22"/>
  <c r="BU28" i="22"/>
  <c r="BV27" i="22"/>
  <c r="BU27" i="22"/>
  <c r="BV26" i="22"/>
  <c r="BU26" i="22"/>
  <c r="BV25" i="22"/>
  <c r="BU25" i="22"/>
  <c r="BV24" i="22"/>
  <c r="BU24" i="22"/>
  <c r="BV23" i="22"/>
  <c r="BU23" i="22"/>
  <c r="BV22" i="22"/>
  <c r="BU22" i="22"/>
  <c r="BV21" i="22"/>
  <c r="BU21" i="22"/>
  <c r="BV20" i="22"/>
  <c r="BU20" i="22"/>
  <c r="BV19" i="22"/>
  <c r="BU19" i="22"/>
  <c r="BV18" i="22"/>
  <c r="BU18" i="22"/>
  <c r="BV17" i="22"/>
  <c r="BU17" i="22"/>
  <c r="BV16" i="22"/>
  <c r="BU16" i="22"/>
  <c r="BV15" i="22"/>
  <c r="BU15" i="22"/>
  <c r="BV14" i="22"/>
  <c r="BU14" i="22"/>
  <c r="BV13" i="22"/>
  <c r="BU13" i="22"/>
  <c r="BV12" i="22"/>
  <c r="BU12" i="22"/>
  <c r="BV11" i="22"/>
  <c r="BU11" i="22"/>
  <c r="BV10" i="22"/>
  <c r="BU10" i="22"/>
  <c r="BV9" i="22"/>
  <c r="BU9" i="22"/>
  <c r="BV8" i="22"/>
  <c r="BU8" i="22"/>
  <c r="BV7" i="22"/>
  <c r="BU7" i="22"/>
  <c r="BV6" i="22"/>
  <c r="BU6" i="22"/>
  <c r="BE12" i="7"/>
  <c r="L12" i="7" s="1"/>
  <c r="L56" i="2" s="1"/>
  <c r="BE11" i="7"/>
  <c r="L11" i="7" s="1"/>
  <c r="L55" i="2" s="1"/>
  <c r="BE10" i="7"/>
  <c r="L10" i="7" s="1"/>
  <c r="L54" i="2" s="1"/>
  <c r="BE8" i="7"/>
  <c r="L8" i="7" s="1"/>
  <c r="L41" i="2" s="1"/>
  <c r="L40" i="2" s="1"/>
  <c r="AB114" i="24" s="1"/>
  <c r="BE2" i="7"/>
  <c r="BA12" i="7"/>
  <c r="BA11" i="7"/>
  <c r="BA10" i="7"/>
  <c r="BA8" i="7"/>
  <c r="N12" i="7"/>
  <c r="N11" i="7"/>
  <c r="N10" i="7"/>
  <c r="N8" i="7"/>
  <c r="N7" i="7"/>
  <c r="BE7" i="7" s="1"/>
  <c r="L7" i="7" s="1"/>
  <c r="L47" i="2" s="1"/>
  <c r="L4" i="7"/>
  <c r="J12" i="7"/>
  <c r="J11" i="7"/>
  <c r="J10" i="7"/>
  <c r="J8" i="7"/>
  <c r="J7" i="7"/>
  <c r="BA7" i="7" s="1"/>
  <c r="O102" i="3"/>
  <c r="K102" i="3"/>
  <c r="G102" i="3"/>
  <c r="O101" i="3"/>
  <c r="K101" i="3"/>
  <c r="G101" i="3"/>
  <c r="O100" i="3"/>
  <c r="K100" i="3"/>
  <c r="G100" i="3"/>
  <c r="O99" i="3"/>
  <c r="K99" i="3"/>
  <c r="G99" i="3"/>
  <c r="O98" i="3"/>
  <c r="K98" i="3"/>
  <c r="G98" i="3"/>
  <c r="O97" i="3"/>
  <c r="K97" i="3"/>
  <c r="G97" i="3"/>
  <c r="O96" i="3"/>
  <c r="K96" i="3"/>
  <c r="G96" i="3"/>
  <c r="O95" i="3"/>
  <c r="K95" i="3"/>
  <c r="G95" i="3"/>
  <c r="O94" i="3"/>
  <c r="K94" i="3"/>
  <c r="G94" i="3"/>
  <c r="O93" i="3"/>
  <c r="K93" i="3"/>
  <c r="G93" i="3"/>
  <c r="I92" i="3"/>
  <c r="O88" i="3"/>
  <c r="K88" i="3"/>
  <c r="G88" i="3"/>
  <c r="O87" i="3"/>
  <c r="K87" i="3"/>
  <c r="G87" i="3"/>
  <c r="O86" i="3"/>
  <c r="K86" i="3"/>
  <c r="G86" i="3"/>
  <c r="O85" i="3"/>
  <c r="K85" i="3"/>
  <c r="G85" i="3"/>
  <c r="O84" i="3"/>
  <c r="K84" i="3"/>
  <c r="G84" i="3"/>
  <c r="O83" i="3"/>
  <c r="K83" i="3"/>
  <c r="G83" i="3"/>
  <c r="M82" i="3"/>
  <c r="I82" i="3"/>
  <c r="E82" i="3"/>
  <c r="O81" i="3"/>
  <c r="N34" i="7" s="1"/>
  <c r="BE34" i="7" s="1"/>
  <c r="L34" i="7" s="1"/>
  <c r="L57" i="2" s="1"/>
  <c r="K81" i="3"/>
  <c r="J34" i="7" s="1"/>
  <c r="BA34" i="7" s="1"/>
  <c r="G81" i="3"/>
  <c r="O80" i="3"/>
  <c r="N33" i="7" s="1"/>
  <c r="BE33" i="7" s="1"/>
  <c r="L33" i="7" s="1"/>
  <c r="L61" i="2" s="1"/>
  <c r="K80" i="3"/>
  <c r="J33" i="7" s="1"/>
  <c r="BA33" i="7" s="1"/>
  <c r="G80" i="3"/>
  <c r="O79" i="3"/>
  <c r="K79" i="3"/>
  <c r="G79" i="3"/>
  <c r="O78" i="3"/>
  <c r="K78" i="3"/>
  <c r="G78" i="3"/>
  <c r="O77" i="3"/>
  <c r="N75" i="3" s="1"/>
  <c r="O75" i="3" s="1"/>
  <c r="K77" i="3"/>
  <c r="G77" i="3"/>
  <c r="O76" i="3"/>
  <c r="K76" i="3"/>
  <c r="G76" i="3"/>
  <c r="M75" i="3"/>
  <c r="I75" i="3"/>
  <c r="E75" i="3"/>
  <c r="O74" i="3"/>
  <c r="N30" i="7" s="1"/>
  <c r="BE30" i="7" s="1"/>
  <c r="L30" i="7" s="1"/>
  <c r="L39" i="2" s="1"/>
  <c r="K74" i="3"/>
  <c r="J30" i="7" s="1"/>
  <c r="BA30" i="7" s="1"/>
  <c r="G74" i="3"/>
  <c r="O73" i="3"/>
  <c r="N29" i="7" s="1"/>
  <c r="K73" i="3"/>
  <c r="J29" i="7" s="1"/>
  <c r="G73" i="3"/>
  <c r="F29" i="7" s="1"/>
  <c r="O72" i="3"/>
  <c r="K72" i="3"/>
  <c r="G72" i="3"/>
  <c r="O71" i="3"/>
  <c r="N28" i="7" s="1"/>
  <c r="BE28" i="7" s="1"/>
  <c r="L28" i="7" s="1"/>
  <c r="L33" i="2" s="1"/>
  <c r="L32" i="2" s="1"/>
  <c r="Z114" i="24" s="1"/>
  <c r="K71" i="3"/>
  <c r="J28" i="7" s="1"/>
  <c r="BA28" i="7" s="1"/>
  <c r="G71" i="3"/>
  <c r="O70" i="3"/>
  <c r="K70" i="3"/>
  <c r="G70" i="3"/>
  <c r="O69" i="3"/>
  <c r="K69" i="3"/>
  <c r="G69" i="3"/>
  <c r="O68" i="3"/>
  <c r="K68" i="3"/>
  <c r="G68" i="3"/>
  <c r="O67" i="3"/>
  <c r="K67" i="3"/>
  <c r="G67" i="3"/>
  <c r="O66" i="3"/>
  <c r="K66" i="3"/>
  <c r="G66" i="3"/>
  <c r="M65" i="3"/>
  <c r="I65" i="3"/>
  <c r="E65" i="3"/>
  <c r="O64" i="3"/>
  <c r="N23" i="7" s="1"/>
  <c r="BE23" i="7" s="1"/>
  <c r="L23" i="7" s="1"/>
  <c r="L38" i="2" s="1"/>
  <c r="K64" i="3"/>
  <c r="J23" i="7" s="1"/>
  <c r="BA23" i="7" s="1"/>
  <c r="G64" i="3"/>
  <c r="O63" i="3"/>
  <c r="K63" i="3"/>
  <c r="G63" i="3"/>
  <c r="O62" i="3"/>
  <c r="K62" i="3"/>
  <c r="G62" i="3"/>
  <c r="O61" i="3"/>
  <c r="N59" i="3" s="1"/>
  <c r="O59" i="3" s="1"/>
  <c r="K61" i="3"/>
  <c r="G61" i="3"/>
  <c r="F59" i="3" s="1"/>
  <c r="G59" i="3" s="1"/>
  <c r="O60" i="3"/>
  <c r="K60" i="3"/>
  <c r="G60" i="3"/>
  <c r="M59" i="3"/>
  <c r="I59" i="3"/>
  <c r="E59" i="3"/>
  <c r="O58" i="3"/>
  <c r="K58" i="3"/>
  <c r="G58" i="3"/>
  <c r="O57" i="3"/>
  <c r="K57" i="3"/>
  <c r="G57" i="3"/>
  <c r="O56" i="3"/>
  <c r="K56" i="3"/>
  <c r="G56" i="3"/>
  <c r="O55" i="3"/>
  <c r="K55" i="3"/>
  <c r="G55" i="3"/>
  <c r="M54" i="3"/>
  <c r="I54" i="3"/>
  <c r="E54" i="3"/>
  <c r="O53" i="3"/>
  <c r="N20" i="7" s="1"/>
  <c r="BE20" i="7" s="1"/>
  <c r="L20" i="7" s="1"/>
  <c r="L15" i="2" s="1"/>
  <c r="K53" i="3"/>
  <c r="J20" i="7" s="1"/>
  <c r="BA20" i="7" s="1"/>
  <c r="G53" i="3"/>
  <c r="O52" i="3"/>
  <c r="N19" i="7" s="1"/>
  <c r="BE19" i="7" s="1"/>
  <c r="L19" i="7" s="1"/>
  <c r="L14" i="2" s="1"/>
  <c r="K52" i="3"/>
  <c r="J19" i="7" s="1"/>
  <c r="BA19" i="7" s="1"/>
  <c r="G52" i="3"/>
  <c r="O51" i="3"/>
  <c r="K51" i="3"/>
  <c r="G51" i="3"/>
  <c r="O49" i="3"/>
  <c r="K49" i="3"/>
  <c r="G49" i="3"/>
  <c r="O48" i="3"/>
  <c r="K48" i="3"/>
  <c r="G48" i="3"/>
  <c r="O47" i="3"/>
  <c r="K47" i="3"/>
  <c r="G47" i="3"/>
  <c r="M46" i="3"/>
  <c r="I46" i="3"/>
  <c r="E46" i="3"/>
  <c r="O41" i="3"/>
  <c r="K41" i="3"/>
  <c r="G41" i="3"/>
  <c r="O40" i="3"/>
  <c r="K40" i="3"/>
  <c r="G40" i="3"/>
  <c r="O39" i="3"/>
  <c r="K39" i="3"/>
  <c r="G39" i="3"/>
  <c r="O38" i="3"/>
  <c r="K38" i="3"/>
  <c r="J37" i="3" s="1"/>
  <c r="K37" i="3" s="1"/>
  <c r="G38" i="3"/>
  <c r="M37" i="3"/>
  <c r="I37" i="3"/>
  <c r="E37" i="3"/>
  <c r="O35" i="3"/>
  <c r="K35" i="3"/>
  <c r="G35" i="3"/>
  <c r="O32" i="3"/>
  <c r="K32" i="3"/>
  <c r="G32" i="3"/>
  <c r="O30" i="3"/>
  <c r="K30" i="3"/>
  <c r="G30" i="3"/>
  <c r="O29" i="3"/>
  <c r="K29" i="3"/>
  <c r="G29" i="3"/>
  <c r="O28" i="3"/>
  <c r="K28" i="3"/>
  <c r="G28" i="3"/>
  <c r="O27" i="3"/>
  <c r="K27" i="3"/>
  <c r="G27" i="3"/>
  <c r="O26" i="3"/>
  <c r="K26" i="3"/>
  <c r="G26" i="3"/>
  <c r="O25" i="3"/>
  <c r="K25" i="3"/>
  <c r="G25" i="3"/>
  <c r="M24" i="3"/>
  <c r="I24" i="3"/>
  <c r="E24" i="3"/>
  <c r="O36" i="1"/>
  <c r="K36" i="1"/>
  <c r="G36" i="1"/>
  <c r="O35" i="1"/>
  <c r="K35" i="1"/>
  <c r="G35" i="1"/>
  <c r="O34" i="1"/>
  <c r="K34" i="1"/>
  <c r="G34" i="1"/>
  <c r="O33" i="1"/>
  <c r="K33" i="1"/>
  <c r="G33" i="1"/>
  <c r="O32" i="1"/>
  <c r="K32" i="1"/>
  <c r="G32" i="1"/>
  <c r="O31" i="1"/>
  <c r="K31" i="1"/>
  <c r="G31" i="1"/>
  <c r="O30" i="1"/>
  <c r="K30" i="1"/>
  <c r="G30" i="1"/>
  <c r="O29" i="1"/>
  <c r="K29" i="1"/>
  <c r="G29" i="1"/>
  <c r="O28" i="1"/>
  <c r="K28" i="1"/>
  <c r="G28" i="1"/>
  <c r="O27" i="1"/>
  <c r="K27" i="1"/>
  <c r="G27" i="1"/>
  <c r="O22" i="1"/>
  <c r="M32" i="7" s="1"/>
  <c r="N32" i="7" s="1"/>
  <c r="BE32" i="7" s="1"/>
  <c r="L32" i="7" s="1"/>
  <c r="L60" i="2" s="1"/>
  <c r="K22" i="1"/>
  <c r="I32" i="7" s="1"/>
  <c r="J32" i="7" s="1"/>
  <c r="BA32" i="7" s="1"/>
  <c r="O21" i="1"/>
  <c r="K21" i="1"/>
  <c r="G21" i="1"/>
  <c r="O20" i="1"/>
  <c r="M29" i="7" s="1"/>
  <c r="K20" i="1"/>
  <c r="I29" i="7" s="1"/>
  <c r="G20" i="1"/>
  <c r="O19" i="1"/>
  <c r="K19" i="1"/>
  <c r="G19" i="1"/>
  <c r="O18" i="1"/>
  <c r="K18" i="1"/>
  <c r="G18" i="1"/>
  <c r="O17" i="1"/>
  <c r="K17" i="1"/>
  <c r="G17" i="1"/>
  <c r="O16" i="1"/>
  <c r="K16" i="1"/>
  <c r="G16" i="1"/>
  <c r="O15" i="1"/>
  <c r="M27" i="7" s="1"/>
  <c r="N27" i="7" s="1"/>
  <c r="BE27" i="7" s="1"/>
  <c r="L27" i="7" s="1"/>
  <c r="L26" i="2" s="1"/>
  <c r="L25" i="2" s="1"/>
  <c r="X114" i="24" s="1"/>
  <c r="K15" i="1"/>
  <c r="I27" i="7" s="1"/>
  <c r="J27" i="7" s="1"/>
  <c r="BA27" i="7" s="1"/>
  <c r="G15" i="1"/>
  <c r="O14" i="1"/>
  <c r="K14" i="1"/>
  <c r="G14" i="1"/>
  <c r="O13" i="1"/>
  <c r="K13" i="1"/>
  <c r="G13" i="1"/>
  <c r="O12" i="1"/>
  <c r="K12" i="1"/>
  <c r="G12" i="1"/>
  <c r="O11" i="1"/>
  <c r="K11" i="1"/>
  <c r="I26" i="7" s="1"/>
  <c r="J26" i="7" s="1"/>
  <c r="BA26" i="7" s="1"/>
  <c r="G11" i="1"/>
  <c r="O10" i="1"/>
  <c r="M25" i="7" s="1"/>
  <c r="N25" i="7" s="1"/>
  <c r="BE25" i="7" s="1"/>
  <c r="L25" i="7" s="1"/>
  <c r="L18" i="2" s="1"/>
  <c r="L17" i="2" s="1"/>
  <c r="AF106" i="24" s="1"/>
  <c r="K10" i="1"/>
  <c r="I25" i="7" s="1"/>
  <c r="J25" i="7" s="1"/>
  <c r="BA25" i="7" s="1"/>
  <c r="G10" i="1"/>
  <c r="O7" i="1"/>
  <c r="K7" i="1"/>
  <c r="G7" i="1"/>
  <c r="F46" i="3" l="1"/>
  <c r="G46" i="3" s="1"/>
  <c r="N92" i="3"/>
  <c r="J26" i="1"/>
  <c r="K26" i="1" s="1"/>
  <c r="J6" i="1" s="1"/>
  <c r="I26" i="1"/>
  <c r="F92" i="3"/>
  <c r="N65" i="3"/>
  <c r="O65" i="3" s="1"/>
  <c r="M26" i="7"/>
  <c r="N26" i="7" s="1"/>
  <c r="BE26" i="7" s="1"/>
  <c r="L26" i="7" s="1"/>
  <c r="L24" i="2" s="1"/>
  <c r="L23" i="2" s="1"/>
  <c r="X112" i="24" s="1"/>
  <c r="J82" i="3"/>
  <c r="K82" i="3" s="1"/>
  <c r="N37" i="3"/>
  <c r="O37" i="3" s="1"/>
  <c r="J46" i="3"/>
  <c r="K46" i="3" s="1"/>
  <c r="F65" i="3"/>
  <c r="G65" i="3" s="1"/>
  <c r="F82" i="3"/>
  <c r="G82" i="3" s="1"/>
  <c r="N46" i="3"/>
  <c r="O46" i="3" s="1"/>
  <c r="N26" i="1"/>
  <c r="O26" i="1" s="1"/>
  <c r="M26" i="1"/>
  <c r="N54" i="3"/>
  <c r="O54" i="3" s="1"/>
  <c r="J59" i="3"/>
  <c r="K59" i="3" s="1"/>
  <c r="J75" i="3"/>
  <c r="K75" i="3" s="1"/>
  <c r="J65" i="3"/>
  <c r="K65" i="3" s="1"/>
  <c r="N82" i="3"/>
  <c r="O82" i="3" s="1"/>
  <c r="J92" i="3"/>
  <c r="K92" i="3" s="1"/>
  <c r="F75" i="3"/>
  <c r="G75" i="3" s="1"/>
  <c r="F54" i="3"/>
  <c r="G54" i="3" s="1"/>
  <c r="F37" i="3"/>
  <c r="G37" i="3" s="1"/>
  <c r="BU3" i="22"/>
  <c r="N36" i="3" s="1"/>
  <c r="O36" i="3" s="1"/>
  <c r="BV3" i="22"/>
  <c r="N33" i="3" s="1"/>
  <c r="O33" i="3" s="1"/>
  <c r="N24" i="3" s="1"/>
  <c r="E26" i="1"/>
  <c r="F26" i="1"/>
  <c r="M92" i="3"/>
  <c r="N39" i="7" s="1"/>
  <c r="BE35" i="7"/>
  <c r="L35" i="7" s="1"/>
  <c r="L31" i="2" s="1"/>
  <c r="L30" i="2" s="1"/>
  <c r="Z112" i="24" s="1"/>
  <c r="J35" i="7"/>
  <c r="BA35" i="7"/>
  <c r="N31" i="7"/>
  <c r="BE31" i="7"/>
  <c r="L31" i="7" s="1"/>
  <c r="L52" i="2" s="1"/>
  <c r="L51" i="2" s="1"/>
  <c r="X122" i="24" s="1"/>
  <c r="BE29" i="7"/>
  <c r="L29" i="7" s="1"/>
  <c r="L36" i="2" s="1"/>
  <c r="L37" i="2"/>
  <c r="AB112" i="24" s="1"/>
  <c r="BA29" i="7"/>
  <c r="J24" i="7"/>
  <c r="BA24" i="7"/>
  <c r="N22" i="7"/>
  <c r="BE22" i="7"/>
  <c r="L22" i="7" s="1"/>
  <c r="L35" i="2" s="1"/>
  <c r="BE21" i="7"/>
  <c r="L21" i="7" s="1"/>
  <c r="L64" i="2" s="1"/>
  <c r="L63" i="2" s="1"/>
  <c r="J54" i="3"/>
  <c r="BE18" i="7"/>
  <c r="L18" i="7" s="1"/>
  <c r="L20" i="2" s="1"/>
  <c r="L19" i="2" s="1"/>
  <c r="AH106" i="24" s="1"/>
  <c r="N18" i="7"/>
  <c r="N14" i="7"/>
  <c r="BE14" i="7"/>
  <c r="L14" i="7" s="1"/>
  <c r="L48" i="2" s="1"/>
  <c r="L46" i="2" s="1"/>
  <c r="J14" i="7"/>
  <c r="BA14" i="7"/>
  <c r="L53" i="2"/>
  <c r="X124" i="24" s="1"/>
  <c r="L59" i="2"/>
  <c r="I39" i="7"/>
  <c r="L22" i="2"/>
  <c r="O92" i="3"/>
  <c r="E92" i="3"/>
  <c r="M6" i="1"/>
  <c r="N6" i="1"/>
  <c r="I6" i="1"/>
  <c r="G92" i="3" l="1"/>
  <c r="G26" i="1"/>
  <c r="E6" i="1" s="1"/>
  <c r="E39" i="7"/>
  <c r="BA18" i="7"/>
  <c r="K6" i="1"/>
  <c r="J18" i="7"/>
  <c r="BE24" i="7"/>
  <c r="L24" i="7" s="1"/>
  <c r="L44" i="2" s="1"/>
  <c r="L43" i="2" s="1"/>
  <c r="N35" i="7"/>
  <c r="N24" i="7"/>
  <c r="J39" i="7"/>
  <c r="BA39" i="7" s="1"/>
  <c r="H39" i="7" s="1"/>
  <c r="M39" i="7"/>
  <c r="BE39" i="7" s="1"/>
  <c r="L39" i="7" s="1"/>
  <c r="L10" i="2" s="1"/>
  <c r="L9" i="2" s="1"/>
  <c r="X106" i="24" s="1"/>
  <c r="L16" i="2"/>
  <c r="AF104" i="24" s="1"/>
  <c r="N21" i="7"/>
  <c r="J31" i="7"/>
  <c r="BA22" i="7"/>
  <c r="BA31" i="7"/>
  <c r="J22" i="7"/>
  <c r="L50" i="2"/>
  <c r="L34" i="2"/>
  <c r="Z116" i="24" s="1"/>
  <c r="L42" i="2"/>
  <c r="AB116" i="24"/>
  <c r="L62" i="2"/>
  <c r="AF120" i="24" s="1"/>
  <c r="AF122" i="24"/>
  <c r="K54" i="3"/>
  <c r="BA21" i="7"/>
  <c r="J21" i="7"/>
  <c r="L45" i="2"/>
  <c r="AF110" i="24" s="1"/>
  <c r="AF112" i="24"/>
  <c r="L58" i="2"/>
  <c r="AB120" i="24" s="1"/>
  <c r="AB122" i="24"/>
  <c r="O6" i="1"/>
  <c r="X120" i="24"/>
  <c r="O24" i="3"/>
  <c r="N11" i="3" s="1"/>
  <c r="M11" i="3" s="1"/>
  <c r="O11" i="3" s="1"/>
  <c r="BE13" i="7"/>
  <c r="L13" i="7" s="1"/>
  <c r="L13" i="2" s="1"/>
  <c r="N13" i="7"/>
  <c r="F6" i="1" l="1"/>
  <c r="G6" i="1" s="1"/>
  <c r="L29" i="2"/>
  <c r="X110" i="24" s="1"/>
  <c r="L21" i="2"/>
  <c r="AK109" i="24" s="1"/>
  <c r="L49" i="2"/>
  <c r="AK119" i="24" s="1"/>
  <c r="N1" i="7"/>
  <c r="N2" i="7"/>
  <c r="N9" i="7" l="1"/>
  <c r="BE9" i="7"/>
  <c r="L9" i="7" s="1"/>
  <c r="L12" i="2" s="1"/>
  <c r="L11" i="2" s="1"/>
  <c r="L8" i="2" l="1"/>
  <c r="L7" i="2" s="1"/>
  <c r="Z106" i="24"/>
  <c r="AB106" i="24"/>
  <c r="F15" i="23"/>
  <c r="AK103" i="24" l="1"/>
  <c r="X104" i="24"/>
  <c r="L6" i="2"/>
  <c r="X101" i="24" s="1"/>
  <c r="C51" i="24"/>
  <c r="C3" i="24" l="1"/>
  <c r="BA2" i="7" l="1"/>
  <c r="AA2" i="7"/>
  <c r="AA8" i="7"/>
  <c r="AA10" i="7"/>
  <c r="AA11" i="7"/>
  <c r="AA12" i="7"/>
  <c r="X66" i="24" l="1"/>
  <c r="Y54" i="24"/>
  <c r="X18" i="24"/>
  <c r="Y6" i="24"/>
  <c r="F10" i="7" l="1"/>
  <c r="F14" i="23" l="1"/>
  <c r="F13" i="23"/>
  <c r="E10" i="2" l="1"/>
  <c r="F10" i="2"/>
  <c r="G10" i="2"/>
  <c r="G12" i="2"/>
  <c r="E28" i="2"/>
  <c r="F28" i="2"/>
  <c r="G28" i="2"/>
  <c r="Y2" i="24"/>
  <c r="X2" i="24"/>
  <c r="D11" i="7" l="1"/>
  <c r="H55" i="2" s="1"/>
  <c r="F39" i="7"/>
  <c r="A18" i="7"/>
  <c r="E20" i="2" s="1"/>
  <c r="B18" i="7"/>
  <c r="F20" i="2" s="1"/>
  <c r="C18" i="7"/>
  <c r="G20" i="2" s="1"/>
  <c r="A19" i="7"/>
  <c r="E14" i="2" s="1"/>
  <c r="B19" i="7"/>
  <c r="F14" i="2" s="1"/>
  <c r="C19" i="7"/>
  <c r="G14" i="2" s="1"/>
  <c r="A20" i="7"/>
  <c r="E15" i="2" s="1"/>
  <c r="B20" i="7"/>
  <c r="F15" i="2" s="1"/>
  <c r="C20" i="7"/>
  <c r="G15" i="2" s="1"/>
  <c r="A21" i="7"/>
  <c r="E64" i="2" s="1"/>
  <c r="B21" i="7"/>
  <c r="F64" i="2" s="1"/>
  <c r="C21" i="7"/>
  <c r="G64" i="2" s="1"/>
  <c r="A22" i="7"/>
  <c r="E35" i="2" s="1"/>
  <c r="B22" i="7"/>
  <c r="F35" i="2" s="1"/>
  <c r="C22" i="7"/>
  <c r="G35" i="2" s="1"/>
  <c r="A23" i="7"/>
  <c r="E38" i="2" s="1"/>
  <c r="B23" i="7"/>
  <c r="F38" i="2" s="1"/>
  <c r="C23" i="7"/>
  <c r="G38" i="2" s="1"/>
  <c r="A24" i="7"/>
  <c r="E44" i="2" s="1"/>
  <c r="B24" i="7"/>
  <c r="F44" i="2" s="1"/>
  <c r="C24" i="7"/>
  <c r="G44" i="2" s="1"/>
  <c r="A25" i="7"/>
  <c r="E18" i="2" s="1"/>
  <c r="B25" i="7"/>
  <c r="F18" i="2" s="1"/>
  <c r="C25" i="7"/>
  <c r="G18" i="2" s="1"/>
  <c r="A26" i="7"/>
  <c r="E24" i="2" s="1"/>
  <c r="B26" i="7"/>
  <c r="F24" i="2" s="1"/>
  <c r="C26" i="7"/>
  <c r="G24" i="2" s="1"/>
  <c r="A27" i="7"/>
  <c r="E26" i="2" s="1"/>
  <c r="B27" i="7"/>
  <c r="F26" i="2" s="1"/>
  <c r="C27" i="7"/>
  <c r="G26" i="2" s="1"/>
  <c r="A28" i="7"/>
  <c r="E33" i="2" s="1"/>
  <c r="B28" i="7"/>
  <c r="F33" i="2" s="1"/>
  <c r="C28" i="7"/>
  <c r="G33" i="2" s="1"/>
  <c r="A29" i="7"/>
  <c r="E36" i="2" s="1"/>
  <c r="B29" i="7"/>
  <c r="F36" i="2" s="1"/>
  <c r="C29" i="7"/>
  <c r="G36" i="2" s="1"/>
  <c r="A30" i="7"/>
  <c r="E39" i="2" s="1"/>
  <c r="B30" i="7"/>
  <c r="F39" i="2" s="1"/>
  <c r="C30" i="7"/>
  <c r="G39" i="2" s="1"/>
  <c r="A31" i="7"/>
  <c r="E52" i="2" s="1"/>
  <c r="B31" i="7"/>
  <c r="F52" i="2" s="1"/>
  <c r="C31" i="7"/>
  <c r="G52" i="2" s="1"/>
  <c r="A32" i="7"/>
  <c r="E60" i="2" s="1"/>
  <c r="B32" i="7"/>
  <c r="F60" i="2" s="1"/>
  <c r="C32" i="7"/>
  <c r="G60" i="2" s="1"/>
  <c r="A33" i="7"/>
  <c r="E61" i="2" s="1"/>
  <c r="B33" i="7"/>
  <c r="F61" i="2" s="1"/>
  <c r="C33" i="7"/>
  <c r="G61" i="2" s="1"/>
  <c r="A34" i="7"/>
  <c r="E57" i="2" s="1"/>
  <c r="B34" i="7"/>
  <c r="F57" i="2" s="1"/>
  <c r="C34" i="7"/>
  <c r="G57" i="2" s="1"/>
  <c r="A35" i="7"/>
  <c r="E31" i="2" s="1"/>
  <c r="B35" i="7"/>
  <c r="F31" i="2" s="1"/>
  <c r="C35" i="7"/>
  <c r="G31" i="2" s="1"/>
  <c r="A7" i="7"/>
  <c r="E47" i="2" s="1"/>
  <c r="B7" i="7"/>
  <c r="F47" i="2" s="1"/>
  <c r="C7" i="7"/>
  <c r="G47" i="2" s="1"/>
  <c r="A8" i="7"/>
  <c r="E41" i="2" s="1"/>
  <c r="B8" i="7"/>
  <c r="F41" i="2" s="1"/>
  <c r="C8" i="7"/>
  <c r="G41" i="2" s="1"/>
  <c r="D8" i="7"/>
  <c r="H41" i="2" s="1"/>
  <c r="H40" i="2" s="1"/>
  <c r="AB16" i="24" s="1"/>
  <c r="F8" i="7"/>
  <c r="A9" i="7"/>
  <c r="E12" i="2" s="1"/>
  <c r="B9" i="7"/>
  <c r="F12" i="2" s="1"/>
  <c r="A10" i="7"/>
  <c r="E54" i="2" s="1"/>
  <c r="B10" i="7"/>
  <c r="F54" i="2" s="1"/>
  <c r="C10" i="7"/>
  <c r="G54" i="2" s="1"/>
  <c r="A11" i="7"/>
  <c r="E55" i="2" s="1"/>
  <c r="B11" i="7"/>
  <c r="F55" i="2" s="1"/>
  <c r="C11" i="7"/>
  <c r="G55" i="2" s="1"/>
  <c r="F11" i="7"/>
  <c r="A12" i="7"/>
  <c r="E56" i="2" s="1"/>
  <c r="B12" i="7"/>
  <c r="F56" i="2" s="1"/>
  <c r="C12" i="7"/>
  <c r="G56" i="2" s="1"/>
  <c r="D12" i="7"/>
  <c r="H56" i="2" s="1"/>
  <c r="F12" i="7"/>
  <c r="A13" i="7"/>
  <c r="E13" i="2" s="1"/>
  <c r="B13" i="7"/>
  <c r="F13" i="2" s="1"/>
  <c r="C13" i="7"/>
  <c r="G13" i="2" s="1"/>
  <c r="A14" i="7"/>
  <c r="E48" i="2" s="1"/>
  <c r="B14" i="7"/>
  <c r="F48" i="2" s="1"/>
  <c r="C14" i="7"/>
  <c r="G48" i="2" s="1"/>
  <c r="H4" i="7"/>
  <c r="BA4" i="7" l="1"/>
  <c r="BE4" i="7"/>
  <c r="AA39" i="7"/>
  <c r="D39" i="7" s="1"/>
  <c r="F34" i="7"/>
  <c r="AA34" i="7" s="1"/>
  <c r="F33" i="7"/>
  <c r="AA33" i="7" s="1"/>
  <c r="F30" i="7"/>
  <c r="AA30" i="7" s="1"/>
  <c r="F28" i="7"/>
  <c r="AA28" i="7" s="1"/>
  <c r="F23" i="7"/>
  <c r="AA23" i="7" s="1"/>
  <c r="F20" i="7"/>
  <c r="AA20" i="7" s="1"/>
  <c r="F19" i="7"/>
  <c r="AA19" i="7" s="1"/>
  <c r="F22" i="7" l="1"/>
  <c r="AA24" i="7"/>
  <c r="D24" i="7" s="1"/>
  <c r="H44" i="2" s="1"/>
  <c r="H43" i="2" s="1"/>
  <c r="AA35" i="7"/>
  <c r="D35" i="7" s="1"/>
  <c r="H31" i="2" s="1"/>
  <c r="H30" i="2" s="1"/>
  <c r="Z14" i="24" s="1"/>
  <c r="F35" i="7"/>
  <c r="H35" i="7"/>
  <c r="J31" i="2" s="1"/>
  <c r="J30" i="2" s="1"/>
  <c r="Z62" i="24" s="1"/>
  <c r="AA31" i="7"/>
  <c r="D31" i="7" s="1"/>
  <c r="H52" i="2" s="1"/>
  <c r="H51" i="2" s="1"/>
  <c r="F31" i="7"/>
  <c r="H31" i="7"/>
  <c r="J52" i="2" s="1"/>
  <c r="J51" i="2" s="1"/>
  <c r="H24" i="7"/>
  <c r="J44" i="2" s="1"/>
  <c r="J43" i="2" s="1"/>
  <c r="J42" i="2" s="1"/>
  <c r="H22" i="7"/>
  <c r="J35" i="2" s="1"/>
  <c r="AA22" i="7"/>
  <c r="D22" i="7" s="1"/>
  <c r="H35" i="2" s="1"/>
  <c r="H21" i="7"/>
  <c r="J64" i="2" s="1"/>
  <c r="J63" i="2" s="1"/>
  <c r="J62" i="2" s="1"/>
  <c r="AA21" i="7"/>
  <c r="D21" i="7" s="1"/>
  <c r="H64" i="2" s="1"/>
  <c r="H63" i="2" s="1"/>
  <c r="F21" i="7"/>
  <c r="H18" i="7"/>
  <c r="J20" i="2" s="1"/>
  <c r="J19" i="2" s="1"/>
  <c r="AH56" i="24" s="1"/>
  <c r="AA18" i="7"/>
  <c r="D18" i="7" s="1"/>
  <c r="H20" i="2" s="1"/>
  <c r="H19" i="2" s="1"/>
  <c r="AH8" i="24" s="1"/>
  <c r="F18" i="7"/>
  <c r="H14" i="7"/>
  <c r="J48" i="2" s="1"/>
  <c r="AA14" i="7"/>
  <c r="D14" i="7" s="1"/>
  <c r="H48" i="2" s="1"/>
  <c r="F14" i="7"/>
  <c r="F7" i="7"/>
  <c r="AA7" i="7" s="1"/>
  <c r="H11" i="7"/>
  <c r="J55" i="2" s="1"/>
  <c r="H8" i="7"/>
  <c r="J41" i="2" s="1"/>
  <c r="J40" i="2" s="1"/>
  <c r="AB64" i="24" s="1"/>
  <c r="H12" i="7"/>
  <c r="J56" i="2" s="1"/>
  <c r="F24" i="7" l="1"/>
  <c r="X72" i="24"/>
  <c r="X24" i="24"/>
  <c r="H42" i="2"/>
  <c r="AB66" i="24"/>
  <c r="AB18" i="24"/>
  <c r="H62" i="2"/>
  <c r="AF24" i="24"/>
  <c r="AF72" i="24"/>
  <c r="AF22" i="24" l="1"/>
  <c r="AF70" i="24"/>
  <c r="E32" i="7"/>
  <c r="F32" i="7" s="1"/>
  <c r="AA32" i="7" s="1"/>
  <c r="H29" i="7"/>
  <c r="E29" i="7"/>
  <c r="AA29" i="7" s="1"/>
  <c r="D29" i="7" s="1"/>
  <c r="E27" i="7"/>
  <c r="F27" i="7" s="1"/>
  <c r="AA27" i="7" s="1"/>
  <c r="E26" i="7"/>
  <c r="F26" i="7" s="1"/>
  <c r="AA26" i="7" s="1"/>
  <c r="E25" i="7"/>
  <c r="F25" i="7" s="1"/>
  <c r="AA25" i="7" s="1"/>
  <c r="AV43" i="22" l="1"/>
  <c r="AU43" i="22"/>
  <c r="AV42" i="22"/>
  <c r="AU42" i="22"/>
  <c r="AV41" i="22"/>
  <c r="AU41" i="22"/>
  <c r="AV40" i="22"/>
  <c r="AU40" i="22"/>
  <c r="AV39" i="22"/>
  <c r="AU39" i="22"/>
  <c r="AV38" i="22"/>
  <c r="AU38" i="22"/>
  <c r="AV37" i="22"/>
  <c r="AU37" i="22"/>
  <c r="AV36" i="22"/>
  <c r="AU36" i="22"/>
  <c r="AV35" i="22"/>
  <c r="AU35" i="22"/>
  <c r="AV34" i="22"/>
  <c r="AU34" i="22"/>
  <c r="AV33" i="22"/>
  <c r="AU33" i="22"/>
  <c r="AV32" i="22"/>
  <c r="AU32" i="22"/>
  <c r="AV31" i="22"/>
  <c r="AU31" i="22"/>
  <c r="AV30" i="22"/>
  <c r="AU30" i="22"/>
  <c r="AV29" i="22"/>
  <c r="AU29" i="22"/>
  <c r="AV28" i="22"/>
  <c r="AU28" i="22"/>
  <c r="AV27" i="22"/>
  <c r="AU27" i="22"/>
  <c r="AV26" i="22"/>
  <c r="AU26" i="22"/>
  <c r="AV25" i="22"/>
  <c r="AU25" i="22"/>
  <c r="AV24" i="22"/>
  <c r="AU24" i="22"/>
  <c r="AV23" i="22"/>
  <c r="AU23" i="22"/>
  <c r="AV22" i="22"/>
  <c r="AU22" i="22"/>
  <c r="AV21" i="22"/>
  <c r="AU21" i="22"/>
  <c r="AV20" i="22"/>
  <c r="AU20" i="22"/>
  <c r="AV19" i="22"/>
  <c r="AU19" i="22"/>
  <c r="AV18" i="22"/>
  <c r="AU18" i="22"/>
  <c r="AV17" i="22"/>
  <c r="AU17" i="22"/>
  <c r="AV16" i="22"/>
  <c r="AU16" i="22"/>
  <c r="AV15" i="22"/>
  <c r="AU15" i="22"/>
  <c r="AV14" i="22"/>
  <c r="AU14" i="22"/>
  <c r="AV13" i="22"/>
  <c r="AU13" i="22"/>
  <c r="AV12" i="22"/>
  <c r="AU12" i="22"/>
  <c r="AV11" i="22"/>
  <c r="AU11" i="22"/>
  <c r="AV10" i="22"/>
  <c r="AU10" i="22"/>
  <c r="AV9" i="22"/>
  <c r="AU9" i="22"/>
  <c r="AV8" i="22"/>
  <c r="AU8" i="22"/>
  <c r="AV7" i="22"/>
  <c r="AU7" i="22"/>
  <c r="AV6" i="22"/>
  <c r="AU6" i="22"/>
  <c r="AV3" i="22" l="1"/>
  <c r="J33" i="3" s="1"/>
  <c r="K33" i="3" s="1"/>
  <c r="AU3" i="22"/>
  <c r="J36" i="3" s="1"/>
  <c r="K36" i="3" s="1"/>
  <c r="D4" i="7"/>
  <c r="AA4" i="7" s="1"/>
  <c r="J24" i="3" l="1"/>
  <c r="K24" i="3" s="1"/>
  <c r="J11" i="3" s="1"/>
  <c r="D34" i="7"/>
  <c r="H57" i="2" s="1"/>
  <c r="D28" i="7"/>
  <c r="H33" i="2" s="1"/>
  <c r="H32" i="2" s="1"/>
  <c r="D27" i="7"/>
  <c r="H26" i="2" s="1"/>
  <c r="H25" i="2" s="1"/>
  <c r="X16" i="24" s="1"/>
  <c r="J13" i="7" l="1"/>
  <c r="BA13" i="7"/>
  <c r="H13" i="7" s="1"/>
  <c r="J13" i="2" s="1"/>
  <c r="I11" i="3"/>
  <c r="K11" i="3" s="1"/>
  <c r="J1" i="7"/>
  <c r="Z16" i="24"/>
  <c r="D20" i="7"/>
  <c r="H15" i="2" s="1"/>
  <c r="H26" i="7"/>
  <c r="J24" i="2" s="1"/>
  <c r="J23" i="2" s="1"/>
  <c r="X62" i="24" s="1"/>
  <c r="H23" i="7"/>
  <c r="J38" i="2" s="1"/>
  <c r="H27" i="7"/>
  <c r="J26" i="2" s="1"/>
  <c r="J25" i="2" s="1"/>
  <c r="H20" i="7"/>
  <c r="J15" i="2" s="1"/>
  <c r="H33" i="7"/>
  <c r="J61" i="2" s="1"/>
  <c r="H32" i="7"/>
  <c r="J60" i="2" s="1"/>
  <c r="H28" i="7"/>
  <c r="J33" i="2" s="1"/>
  <c r="J32" i="2" s="1"/>
  <c r="H34" i="7"/>
  <c r="J57" i="2" s="1"/>
  <c r="D26" i="7"/>
  <c r="H24" i="2" s="1"/>
  <c r="H23" i="2" s="1"/>
  <c r="D33" i="7"/>
  <c r="H61" i="2" s="1"/>
  <c r="H19" i="7"/>
  <c r="J14" i="2" s="1"/>
  <c r="D32" i="7"/>
  <c r="H60" i="2" s="1"/>
  <c r="D30" i="7"/>
  <c r="H39" i="2" s="1"/>
  <c r="D25" i="7"/>
  <c r="H18" i="2" s="1"/>
  <c r="H17" i="2" s="1"/>
  <c r="D19" i="7"/>
  <c r="H14" i="2" s="1"/>
  <c r="D23" i="7"/>
  <c r="H38" i="2" s="1"/>
  <c r="H25" i="7"/>
  <c r="J18" i="2" s="1"/>
  <c r="J17" i="2" s="1"/>
  <c r="H30" i="7"/>
  <c r="J39" i="2" s="1"/>
  <c r="D7" i="7"/>
  <c r="H47" i="2" s="1"/>
  <c r="H46" i="2" s="1"/>
  <c r="H7" i="7"/>
  <c r="J47" i="2" s="1"/>
  <c r="J46" i="2" s="1"/>
  <c r="D10" i="7"/>
  <c r="H54" i="2" s="1"/>
  <c r="H53" i="2" s="1"/>
  <c r="H10" i="7"/>
  <c r="J54" i="2" s="1"/>
  <c r="J9" i="7" l="1"/>
  <c r="J2" i="7"/>
  <c r="BA9" i="7"/>
  <c r="H9" i="7" s="1"/>
  <c r="J12" i="2" s="1"/>
  <c r="J11" i="2" s="1"/>
  <c r="H37" i="2"/>
  <c r="AB14" i="24" s="1"/>
  <c r="H59" i="2"/>
  <c r="H58" i="2" s="1"/>
  <c r="AF56" i="24"/>
  <c r="J16" i="2"/>
  <c r="AF54" i="24" s="1"/>
  <c r="J45" i="2"/>
  <c r="AF60" i="24" s="1"/>
  <c r="AF62" i="24"/>
  <c r="J53" i="2"/>
  <c r="J50" i="2" s="1"/>
  <c r="J59" i="2"/>
  <c r="J58" i="2" s="1"/>
  <c r="J37" i="2"/>
  <c r="AB62" i="24" s="1"/>
  <c r="Z64" i="24"/>
  <c r="J22" i="2"/>
  <c r="X64" i="24"/>
  <c r="H22" i="2"/>
  <c r="X14" i="24"/>
  <c r="X74" i="24"/>
  <c r="X26" i="24"/>
  <c r="H45" i="2"/>
  <c r="AF12" i="24" s="1"/>
  <c r="AF14" i="24"/>
  <c r="H16" i="2"/>
  <c r="AF6" i="24" s="1"/>
  <c r="AF8" i="24"/>
  <c r="H50" i="2"/>
  <c r="H10" i="2"/>
  <c r="H9" i="2" s="1"/>
  <c r="X8" i="24" s="1"/>
  <c r="J10" i="2"/>
  <c r="J9" i="2" s="1"/>
  <c r="X56" i="24" s="1"/>
  <c r="H36" i="2"/>
  <c r="H34" i="2" s="1"/>
  <c r="J36" i="2"/>
  <c r="J34" i="2" s="1"/>
  <c r="AB24" i="24" l="1"/>
  <c r="AB72" i="24"/>
  <c r="J29" i="2"/>
  <c r="X50" i="24"/>
  <c r="Y50" i="24"/>
  <c r="J49" i="2"/>
  <c r="Z56" i="24"/>
  <c r="AB56" i="24"/>
  <c r="Z18" i="24"/>
  <c r="Z66" i="24"/>
  <c r="H29" i="2"/>
  <c r="H21" i="2" s="1"/>
  <c r="AK11" i="24" s="1"/>
  <c r="AB22" i="24"/>
  <c r="AB70" i="24"/>
  <c r="X70" i="24"/>
  <c r="X22" i="24"/>
  <c r="H49" i="2"/>
  <c r="J8" i="2"/>
  <c r="J21" i="2" l="1"/>
  <c r="AK59" i="24" s="1"/>
  <c r="X60" i="24"/>
  <c r="J7" i="2"/>
  <c r="AK53" i="24" s="1"/>
  <c r="X54" i="24"/>
  <c r="AK69" i="24"/>
  <c r="AK21" i="24"/>
  <c r="X12" i="24"/>
  <c r="V43" i="22"/>
  <c r="U43" i="22"/>
  <c r="V42" i="22"/>
  <c r="U42" i="22"/>
  <c r="V41" i="22"/>
  <c r="U41" i="22"/>
  <c r="V40" i="22"/>
  <c r="U40" i="22"/>
  <c r="V39" i="22"/>
  <c r="U39" i="22"/>
  <c r="V38" i="22"/>
  <c r="U38" i="22"/>
  <c r="V37" i="22"/>
  <c r="U37" i="22"/>
  <c r="V36" i="22"/>
  <c r="U36" i="22"/>
  <c r="V35" i="22"/>
  <c r="U35" i="22"/>
  <c r="V34" i="22"/>
  <c r="U34" i="22"/>
  <c r="V33" i="22"/>
  <c r="U33" i="22"/>
  <c r="V32" i="22"/>
  <c r="U32" i="22"/>
  <c r="V31" i="22"/>
  <c r="U31" i="22"/>
  <c r="V30" i="22"/>
  <c r="U30" i="22"/>
  <c r="V29" i="22"/>
  <c r="U29" i="22"/>
  <c r="V28" i="22"/>
  <c r="U28" i="22"/>
  <c r="V27" i="22"/>
  <c r="U27" i="22"/>
  <c r="V26" i="22"/>
  <c r="U26" i="22"/>
  <c r="V25" i="22"/>
  <c r="U25" i="22"/>
  <c r="V24" i="22"/>
  <c r="U24" i="22"/>
  <c r="V23" i="22"/>
  <c r="U23" i="22"/>
  <c r="V22" i="22"/>
  <c r="U22" i="22"/>
  <c r="V21" i="22"/>
  <c r="U21" i="22"/>
  <c r="V20" i="22"/>
  <c r="U20" i="22"/>
  <c r="V19" i="22"/>
  <c r="U19" i="22"/>
  <c r="V18" i="22"/>
  <c r="U18" i="22"/>
  <c r="V17" i="22"/>
  <c r="U17" i="22"/>
  <c r="V16" i="22"/>
  <c r="U16" i="22"/>
  <c r="V15" i="22"/>
  <c r="U15" i="22"/>
  <c r="V14" i="22"/>
  <c r="U14" i="22"/>
  <c r="V13" i="22"/>
  <c r="U13" i="22"/>
  <c r="V12" i="22"/>
  <c r="U12" i="22"/>
  <c r="V11" i="22"/>
  <c r="U11" i="22"/>
  <c r="V10" i="22"/>
  <c r="U10" i="22"/>
  <c r="V9" i="22"/>
  <c r="U9" i="22"/>
  <c r="V8" i="22"/>
  <c r="U8" i="22"/>
  <c r="V7" i="22"/>
  <c r="U7" i="22"/>
  <c r="V6" i="22"/>
  <c r="U6" i="22"/>
  <c r="V3" i="22" l="1"/>
  <c r="F33" i="3" s="1"/>
  <c r="G33" i="3" s="1"/>
  <c r="U3" i="22"/>
  <c r="F36" i="3" s="1"/>
  <c r="G36" i="3" s="1"/>
  <c r="J6" i="2"/>
  <c r="X51" i="24" s="1"/>
  <c r="F24" i="3" l="1"/>
  <c r="G24" i="3" s="1"/>
  <c r="F11" i="3" s="1"/>
  <c r="F13" i="7" l="1"/>
  <c r="AA13" i="7"/>
  <c r="D13" i="7" s="1"/>
  <c r="H13" i="2" s="1"/>
  <c r="E11" i="3"/>
  <c r="G11" i="3" s="1"/>
  <c r="F1" i="7"/>
  <c r="F2" i="7" l="1"/>
  <c r="AA9" i="7"/>
  <c r="D9" i="7" s="1"/>
  <c r="H12" i="2" s="1"/>
  <c r="H11" i="2" s="1"/>
  <c r="F9" i="7"/>
  <c r="AB8" i="24" l="1"/>
  <c r="H8" i="2"/>
  <c r="Z8" i="24"/>
  <c r="H7" i="2" l="1"/>
  <c r="X6" i="24"/>
  <c r="AK5" i="24" l="1"/>
  <c r="H6" i="2"/>
  <c r="X3" i="24" s="1"/>
</calcChain>
</file>

<file path=xl/sharedStrings.xml><?xml version="1.0" encoding="utf-8"?>
<sst xmlns="http://schemas.openxmlformats.org/spreadsheetml/2006/main" count="1191" uniqueCount="491">
  <si>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</si>
  <si>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</si>
  <si>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</si>
  <si>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</si>
  <si>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</si>
  <si>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</si>
  <si>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</si>
  <si>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</si>
  <si>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</si>
  <si>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</si>
  <si>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</si>
  <si>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</si>
  <si>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</si>
  <si>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</si>
  <si>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</si>
  <si>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</si>
  <si>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</si>
  <si>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</si>
  <si>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</si>
  <si>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</si>
  <si>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</si>
  <si>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</si>
  <si>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</si>
  <si>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</si>
  <si>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</si>
  <si>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</si>
  <si>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</si>
  <si>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</si>
  <si>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</si>
  <si>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</si>
  <si>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</si>
  <si>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</si>
  <si>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</si>
  <si>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</si>
  <si>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</si>
  <si>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Indicador 1</t>
  </si>
  <si>
    <t>Indicador 2</t>
  </si>
  <si>
    <t>Indicador 3</t>
  </si>
  <si>
    <t>Indicador 4</t>
  </si>
  <si>
    <t>Indicador 5</t>
  </si>
  <si>
    <t>Indicador 6</t>
  </si>
  <si>
    <t>Indicador 7</t>
  </si>
  <si>
    <t>Indicador 8</t>
  </si>
  <si>
    <t>Indicador 9</t>
  </si>
  <si>
    <t>Indicador 10</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</si>
  <si>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</si>
  <si>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</si>
  <si>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</si>
  <si>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</si>
  <si>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</si>
  <si>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</si>
  <si>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</si>
  <si>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</si>
  <si>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</si>
  <si>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</si>
  <si>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</si>
  <si>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</si>
  <si>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</si>
  <si>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</si>
  <si>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</si>
  <si>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</si>
  <si>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</si>
  <si>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</si>
  <si>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</si>
  <si>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</si>
  <si>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</si>
  <si>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</si>
  <si>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</si>
  <si>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</si>
  <si>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</si>
  <si>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</si>
  <si>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</si>
  <si>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</si>
  <si>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</si>
  <si>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</si>
  <si>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</si>
  <si>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</si>
  <si>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</si>
  <si>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</si>
  <si>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</si>
  <si>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</si>
  <si>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</si>
  <si>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</si>
  <si>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</si>
  <si>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</si>
  <si>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</si>
  <si>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</si>
  <si>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</si>
  <si>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</si>
  <si>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</si>
  <si>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</si>
  <si>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</si>
  <si>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</si>
  <si>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</si>
  <si>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</si>
  <si>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</si>
  <si>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</si>
  <si>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</si>
  <si>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</si>
  <si>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</si>
  <si>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</si>
  <si>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</si>
  <si>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</si>
  <si>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</si>
  <si>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</si>
  <si>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</si>
  <si>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</si>
  <si>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</si>
  <si>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</si>
  <si>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</si>
  <si>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</si>
  <si>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</si>
  <si>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</si>
  <si>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</si>
  <si>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</si>
  <si>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</si>
  <si>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</si>
  <si>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</si>
  <si>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</si>
  <si>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</si>
  <si>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</si>
  <si>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</si>
  <si>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</si>
  <si>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</si>
  <si>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</si>
  <si>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</si>
  <si>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</si>
  <si>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</si>
  <si>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</si>
  <si>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</si>
  <si>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</si>
  <si>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</si>
  <si>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</si>
  <si>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</si>
  <si>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</si>
  <si>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</si>
  <si>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</si>
  <si>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</si>
  <si>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</si>
  <si>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</si>
  <si>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I50-1</t>
  </si>
  <si>
    <t>I50-2</t>
  </si>
  <si>
    <t>I50-3</t>
  </si>
  <si>
    <t>I50-4</t>
  </si>
  <si>
    <t>I50-6</t>
  </si>
  <si>
    <t>I50-7</t>
  </si>
  <si>
    <t>I50-8</t>
  </si>
  <si>
    <t>I50-9</t>
  </si>
  <si>
    <t>I50-5</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</si>
  <si>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</si>
  <si>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</si>
  <si>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</si>
  <si>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</si>
  <si>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</si>
  <si>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</si>
  <si>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</si>
  <si>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</si>
  <si>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</si>
  <si>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</si>
  <si>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</si>
  <si>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</si>
  <si>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</si>
  <si>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</si>
  <si>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</si>
  <si>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</si>
  <si>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</si>
  <si>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</si>
  <si>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</si>
  <si>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</si>
  <si>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</si>
  <si>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Nº</t>
  </si>
  <si>
    <t>I25</t>
  </si>
  <si>
    <t>I44</t>
  </si>
  <si>
    <t>I45</t>
  </si>
  <si>
    <t>Nº PDI que imparte docencia en titulación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</si>
  <si>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</si>
  <si>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</si>
  <si>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</si>
  <si>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</si>
  <si>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</si>
  <si>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</si>
  <si>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</si>
  <si>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</si>
  <si>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</si>
  <si>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</si>
  <si>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</si>
  <si>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</si>
  <si>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</si>
  <si>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</si>
  <si>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</si>
  <si>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</si>
  <si>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</si>
  <si>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</si>
  <si>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</si>
  <si>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</si>
  <si>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</si>
  <si>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</si>
  <si>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</si>
  <si>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</si>
  <si>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</si>
  <si>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</si>
  <si>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</si>
  <si>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xml:space="preserve">% Obxectivos conseguidos </t>
  </si>
  <si>
    <t>% Consecución</t>
  </si>
  <si>
    <t>I50-11</t>
  </si>
  <si>
    <t>I50-12</t>
  </si>
  <si>
    <t>I50-13</t>
  </si>
  <si>
    <t>I50-14</t>
  </si>
  <si>
    <t>I50-15</t>
  </si>
  <si>
    <t>I50-16</t>
  </si>
  <si>
    <t>I50-17</t>
  </si>
  <si>
    <t>I50-18</t>
  </si>
  <si>
    <t>I50-19</t>
  </si>
  <si>
    <t>I50-20</t>
  </si>
  <si>
    <t>Este indicador está establecido polo centro, e está asociado ao centro. Indicar o resultado e a meta asociada.</t>
  </si>
  <si>
    <t>Este indicador está establecido polo centro, e está asociado a esta titulación. Indicar o resultado e a meta asociada.</t>
  </si>
  <si>
    <t>DE-02  Seguimento e Medición</t>
  </si>
  <si>
    <t xml:space="preserve">Satisfacción do Profesorado cos recursos materiais e servizos </t>
  </si>
  <si>
    <t>I50-10</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</si>
  <si>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</si>
  <si>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</si>
  <si>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</si>
  <si>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</si>
  <si>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</si>
  <si>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</si>
  <si>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</si>
  <si>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</si>
  <si>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</si>
  <si>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</si>
  <si>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</si>
  <si>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</si>
  <si>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</si>
  <si>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</si>
  <si>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Indicador 11</t>
  </si>
  <si>
    <t>Indicador 12</t>
  </si>
  <si>
    <t>Indicador 13</t>
  </si>
  <si>
    <t>Indicador 14</t>
  </si>
  <si>
    <t>Indicador 15</t>
  </si>
  <si>
    <t>Indicador 16</t>
  </si>
  <si>
    <t>Indicador 17</t>
  </si>
  <si>
    <t>Indicador 18</t>
  </si>
  <si>
    <t>Indicador 19</t>
  </si>
  <si>
    <t>Indicador 20</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</si>
  <si>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</si>
  <si>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</si>
  <si>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</si>
  <si>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</si>
  <si>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</si>
  <si>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</si>
  <si>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</si>
  <si>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</si>
  <si>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</si>
  <si>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</si>
  <si>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</si>
  <si>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I10-7
I10-10</t>
  </si>
  <si>
    <t>Área de Calidade</t>
  </si>
  <si>
    <t>Índice</t>
  </si>
  <si>
    <t>Resumo dos Resultados</t>
  </si>
  <si>
    <t>Resultados por procedementos</t>
  </si>
  <si>
    <t>Indicadores de Centro</t>
  </si>
  <si>
    <t>Anexos do Cadro de Mando</t>
  </si>
  <si>
    <t>Indicadores do Sistema de Garantía de Calidade</t>
  </si>
  <si>
    <t>Cadro de Mando da Facultade de Belas Artes</t>
  </si>
  <si>
    <t>Indicadores de Grao en Belas Artes</t>
  </si>
  <si>
    <t>Panel de indicadores - Cadro de mando da Facultade de Belas Artes</t>
  </si>
  <si>
    <t>Panel de indicadores- Cadro de mando do Grao en Belas Artes</t>
  </si>
  <si>
    <t>Facultade de Belas Artes</t>
  </si>
  <si>
    <t>Grao en Belas Artes</t>
  </si>
  <si>
    <t>P01G010V01</t>
  </si>
  <si>
    <t>Observacións</t>
  </si>
  <si>
    <t>Datos</t>
  </si>
  <si>
    <t>Resultados</t>
  </si>
  <si>
    <t>Meta Taxa de éxito</t>
  </si>
  <si>
    <t>Meta Taxa de Rendemento</t>
  </si>
  <si>
    <t>Acada a meta de éxito</t>
  </si>
  <si>
    <t>Acada a meta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</si>
  <si>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</si>
  <si>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</si>
  <si>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</si>
  <si>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</si>
  <si>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</si>
  <si>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</si>
  <si>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</si>
  <si>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</si>
  <si>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</si>
  <si>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</si>
  <si>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</si>
  <si>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</si>
  <si>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</si>
  <si>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Curso X+1</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</si>
  <si>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</si>
  <si>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</si>
  <si>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</si>
  <si>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</si>
  <si>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</si>
  <si>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</si>
  <si>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</si>
  <si>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</si>
  <si>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</si>
  <si>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</si>
  <si>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</si>
  <si>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</si>
  <si>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</si>
  <si>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</si>
  <si>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</si>
  <si>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</si>
  <si>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</si>
  <si>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</si>
  <si>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PROCESOS ESTRATÉXICOS</t>
  </si>
  <si>
    <t>DIRECCIÓN ESTRATÉXICA (DE)</t>
  </si>
  <si>
    <t>XESTIÓN DA CALIDADE E MELLORA CONTINUA (MC)</t>
  </si>
  <si>
    <t>DE-03 Revisión do sistema pola dirección</t>
  </si>
  <si>
    <t>MC-05 Medición satisfacción dos grupos interese</t>
  </si>
  <si>
    <t>PROCESOS CLAVE</t>
  </si>
  <si>
    <t>DOCENCIA (DO)</t>
  </si>
  <si>
    <t>XESTIÓN  ACADÉMICA (AC)</t>
  </si>
  <si>
    <t>AC-01: Acceso, evolución e Expedición de Titulos Oficiais</t>
  </si>
  <si>
    <t>PROCESOS SOPORTE</t>
  </si>
  <si>
    <t>XESTIÓN DO 
PERSOAL (PE)</t>
  </si>
  <si>
    <t>XESTIÓN 
DOCUMENTAL (XD)</t>
  </si>
  <si>
    <t>XESTIÓN DA INFRAESTRUTURA  (IA)</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</si>
  <si>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</si>
  <si>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</si>
  <si>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r>
      <t xml:space="preserve">Só Cubrir a Meta entre os valores [0-10]
</t>
    </r>
    <r>
      <rPr>
        <sz val="10"/>
        <rFont val="Calibri"/>
        <family val="2"/>
        <scheme val="minor"/>
      </rPr>
      <t xml:space="preserve">Nº dos obxectivos I50-1 ata I50-10 que se acadan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</si>
  <si>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</si>
  <si>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</si>
  <si>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</si>
  <si>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</si>
  <si>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</si>
  <si>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</si>
  <si>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</si>
  <si>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</si>
  <si>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</si>
  <si>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</si>
  <si>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</si>
  <si>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</si>
  <si>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</si>
  <si>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</si>
  <si>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color theme="1"/>
        <rFont val="Calibri"/>
        <family val="2"/>
        <scheme val="minor"/>
      </rPr>
      <t xml:space="preserve">Cubrir Meta e Resultado
</t>
    </r>
    <r>
      <rPr>
        <sz val="10"/>
        <color theme="1"/>
        <rFont val="Calibri"/>
        <family val="2"/>
        <scheme val="minor"/>
      </rPr>
      <t xml:space="preserve">% estudantes en prácticas sobre matrícula da titulación do documentos </t>
    </r>
    <r>
      <rPr>
        <i/>
        <sz val="10"/>
        <color theme="1"/>
        <rFont val="Calibri"/>
        <family val="2"/>
        <scheme val="minor"/>
      </rPr>
      <t>"prácticas"</t>
    </r>
    <r>
      <rPr>
        <sz val="10"/>
        <color theme="1"/>
        <rFont val="Calibri"/>
        <family val="2"/>
        <scheme val="minor"/>
      </rPr>
      <t xml:space="preserve"> https://secretaria.uvigo.gal/uv/web/transparencia/informe/show/5/5/9</t>
    </r>
  </si>
  <si>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</si>
  <si>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</si>
  <si>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</si>
  <si>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t>AC-01</t>
  </si>
  <si>
    <r>
      <rPr>
        <b/>
        <sz val="10"/>
        <color theme="1"/>
        <rFont val="Calibri"/>
        <family val="2"/>
        <scheme val="minor"/>
      </rPr>
      <t xml:space="preserve">Cubrir Meta e Resultado
</t>
    </r>
    <r>
      <rPr>
        <sz val="10"/>
        <color theme="1"/>
        <rFont val="Calibri"/>
        <family val="2"/>
        <scheme val="minor"/>
      </rPr>
      <t>Este indicador está establecido polo centro, e está asociado a esta titulación.</t>
    </r>
  </si>
  <si>
    <t>Cubrir Meta e Resultado
Este indicador está establecido polo centro, e está asociado a esta titulación.</t>
  </si>
  <si>
    <r>
      <rPr>
        <b/>
        <sz val="10"/>
        <rFont val="Calibri"/>
        <family val="2"/>
        <scheme val="minor"/>
      </rPr>
      <t xml:space="preserve">Só cubrir o Resultado, é un indicador informativo
</t>
    </r>
    <r>
      <rPr>
        <sz val="10"/>
        <rFont val="Calibri"/>
        <family val="2"/>
        <scheme val="minor"/>
      </rPr>
      <t>Nº de estudantado incluído no PAT</t>
    </r>
  </si>
  <si>
    <t>Consecución</t>
  </si>
  <si>
    <t>AC-01: Acceso, Evolución e Expedición de Titulos Oficiais</t>
  </si>
  <si>
    <t>Indicadores de formación do PDI</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</si>
  <si>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</si>
  <si>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</si>
  <si>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t>a</t>
  </si>
  <si>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</si>
  <si>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Lenda de cores</t>
  </si>
  <si>
    <t>≥75% Obxectivos acadados</t>
  </si>
  <si>
    <t>≥50% Obxectivos acadados</t>
  </si>
  <si>
    <t>≥25% Obxectivos acadados</t>
  </si>
  <si>
    <t>&lt;25% Obxectivos acadados</t>
  </si>
  <si>
    <t>0% Obxectivos acadados</t>
  </si>
  <si>
    <t xml:space="preserve">Nº dos obxectivos I3-1 e I3-2 que se acadan </t>
  </si>
  <si>
    <t xml:space="preserve">Nº dos obxectivos I5-1 e I5-2 que se acadan </t>
  </si>
  <si>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</si>
  <si>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</si>
  <si>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</si>
  <si>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</si>
  <si>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</si>
  <si>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</si>
  <si>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</si>
  <si>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</si>
  <si>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</si>
  <si>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 xml:space="preserve">Nº dos obxectivos I50-11 ata I50-20 que se acadan </t>
  </si>
  <si>
    <t>Satisfacción do Profesorado coa orientación académica recibida no centro</t>
  </si>
  <si>
    <t>I24-4</t>
  </si>
  <si>
    <t>Curso X+2</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</si>
  <si>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</si>
  <si>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</si>
  <si>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</si>
  <si>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</si>
  <si>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</si>
  <si>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</si>
  <si>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</si>
  <si>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</si>
  <si>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</si>
  <si>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</si>
  <si>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</si>
  <si>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</si>
  <si>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</si>
  <si>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</si>
  <si>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</si>
  <si>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</si>
  <si>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 xml:space="preserve"> Indicadores do programa estratexico do centro asociado á Titulación</t>
  </si>
  <si>
    <t>I20-5</t>
  </si>
  <si>
    <t>Índice de satisfacción de entidades empregadoras coas titulacións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</si>
  <si>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</si>
  <si>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</si>
  <si>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</si>
  <si>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t>Grado en Bellas Artes</t>
  </si>
  <si>
    <t>Antropología: Antropología del arte</t>
  </si>
  <si>
    <t>2023/24</t>
  </si>
  <si>
    <t>Expresión artística: Dibujo-Forma</t>
  </si>
  <si>
    <t>Informática: Técnicas informáticas</t>
  </si>
  <si>
    <t>Técnicas pictóricas</t>
  </si>
  <si>
    <t>Expresión artística: Materia-Color</t>
  </si>
  <si>
    <t>Historia: Historia del arte</t>
  </si>
  <si>
    <t>Técnicas escultóricas</t>
  </si>
  <si>
    <t>Técnicas fotográficas</t>
  </si>
  <si>
    <t>Expresión gráfica: Sistemas de representación</t>
  </si>
  <si>
    <t>Psicología: Psicología del arte</t>
  </si>
  <si>
    <t>Arte, lenguaje y representación</t>
  </si>
  <si>
    <t>Escultura</t>
  </si>
  <si>
    <t>Técnicas gráficas</t>
  </si>
  <si>
    <t>Arte: Arte y modernidad</t>
  </si>
  <si>
    <t>Dibujo</t>
  </si>
  <si>
    <t>Imagen en movimiento</t>
  </si>
  <si>
    <t>Pintura</t>
  </si>
  <si>
    <t>Procesos de espacio y tiempo</t>
  </si>
  <si>
    <t>Filosofía del arte</t>
  </si>
  <si>
    <t>Producción artística: Audiovisuales</t>
  </si>
  <si>
    <t>Producción artística: Imagen I</t>
  </si>
  <si>
    <t>Arte y contemporaneidad</t>
  </si>
  <si>
    <t>Producción artística: Imagen II</t>
  </si>
  <si>
    <t>Producción artística:  Objeto y espacio</t>
  </si>
  <si>
    <t>Procesos de investigación y creación</t>
  </si>
  <si>
    <t>Artes afines</t>
  </si>
  <si>
    <t>Transmisión, mediación y educación artística</t>
  </si>
  <si>
    <t>Arte y espacio social</t>
  </si>
  <si>
    <t>Arte, naturaleza y medio ambiente</t>
  </si>
  <si>
    <t>Proyectos de arte de acción</t>
  </si>
  <si>
    <t>Proyectos de dibujo y pintura</t>
  </si>
  <si>
    <t>Proyectos de diseño</t>
  </si>
  <si>
    <t>Proyectos de escultura e instalaciones</t>
  </si>
  <si>
    <t>Proyectos fotográficos</t>
  </si>
  <si>
    <t>Proyectos gráficos digitales</t>
  </si>
  <si>
    <t>Proyectos videográficos</t>
  </si>
  <si>
    <t>Gestión, ámbito artístico y mundo profesional</t>
  </si>
  <si>
    <t>Trabajo de Fin de Grado</t>
  </si>
  <si>
    <t>Curso</t>
  </si>
  <si>
    <t>% de materias que acadan unha Taxa de Rendemento de XX%</t>
  </si>
  <si>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</si>
  <si>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</si>
  <si>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t>Xº de materias que acadan unha Taxa de Éxito de XX%</t>
  </si>
  <si>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</si>
  <si>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</si>
  <si>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</si>
  <si>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</si>
  <si>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22/23</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</si>
  <si>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</si>
  <si>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</si>
  <si>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</si>
  <si>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</si>
  <si>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</si>
  <si>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 xml:space="preserve">Cubrir Meta e Resultado (só Graos)
</t>
    </r>
    <r>
      <rPr>
        <sz val="10"/>
        <rFont val="Calibri"/>
        <family val="2"/>
        <scheme val="minor"/>
      </rPr>
      <t xml:space="preserve">Acceder á consulta de PRE.GRA Admisión de Grao, https://secretaria.uvigo.gal/uv/web/transparencia/informe/show/5/51/3
Posteriormente elixir a folla de Taxas de ocupación, preferencia e adecuación 
</t>
    </r>
    <r>
      <rPr>
        <b/>
        <sz val="10"/>
        <rFont val="Calibri"/>
        <family val="2"/>
        <scheme val="minor"/>
      </rPr>
      <t>Son os resultados do curso 23-24</t>
    </r>
  </si>
  <si>
    <r>
      <rPr>
        <b/>
        <sz val="10"/>
        <rFont val="Calibri"/>
        <family val="2"/>
        <scheme val="minor"/>
      </rPr>
      <t>Cubrir Meta e Resultado (só Graos)</t>
    </r>
    <r>
      <rPr>
        <sz val="10"/>
        <rFont val="Calibri"/>
        <family val="2"/>
        <scheme val="minor"/>
      </rPr>
      <t xml:space="preserve">
Acceder á consulta de PRE.GRA Admisión de Grao, https://secretaria.uvigo.gal/uv/web/transparencia/informe/show/5/51/3
Posteriormente elixir a folla de Taxas de ocupación, preferencia e adecuación </t>
    </r>
    <r>
      <rPr>
        <b/>
        <sz val="10"/>
        <rFont val="Calibri"/>
        <family val="2"/>
        <scheme val="minor"/>
      </rPr>
      <t xml:space="preserve">
Son os resultados do curso 23-24</t>
    </r>
  </si>
  <si>
    <r>
      <rPr>
        <b/>
        <sz val="10"/>
        <rFont val="Calibri"/>
        <family val="2"/>
        <scheme val="minor"/>
      </rPr>
      <t xml:space="preserve">Só cubrir o Resultado, é un indicador informativo
</t>
    </r>
    <r>
      <rPr>
        <sz val="10"/>
        <rFont val="Calibri"/>
        <family val="2"/>
        <scheme val="minor"/>
      </rPr>
      <t xml:space="preserve">Introducir a inserción laboral da da titulación da secretaría virtual
https://secretaria.uvigo.gal/uv/web/transparencia/grupo/show/5/69
</t>
    </r>
    <r>
      <rPr>
        <b/>
        <sz val="10"/>
        <rFont val="Calibri"/>
        <family val="2"/>
        <scheme val="minor"/>
      </rPr>
      <t>Son os resultados do informe da UVIGO do 2020/21</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</si>
  <si>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</si>
  <si>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</si>
  <si>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</si>
  <si>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</si>
  <si>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</si>
  <si>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</si>
  <si>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</si>
  <si>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</si>
  <si>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</si>
  <si>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</si>
  <si>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</si>
  <si>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</si>
  <si>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</si>
  <si>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</si>
  <si>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</si>
  <si>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</si>
  <si>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</si>
  <si>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</si>
  <si>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</si>
  <si>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</si>
  <si>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</si>
  <si>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</si>
  <si>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</si>
  <si>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</si>
  <si>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</si>
  <si>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</si>
  <si>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</si>
  <si>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</si>
  <si>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</si>
  <si>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</si>
  <si>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</si>
  <si>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Posteriormente indicar o Nº de profesorado da titulación e neste curso.
</t>
    </r>
    <r>
      <rPr>
        <b/>
        <sz val="10"/>
        <rFont val="Calibri"/>
        <family val="2"/>
        <scheme val="minor"/>
      </rPr>
      <t>Os resultados son do curso 23-24</t>
    </r>
  </si>
  <si>
    <t>Descripción e Fonte de Información</t>
  </si>
  <si>
    <t>Maio 2025</t>
  </si>
  <si>
    <t>Curso 23-24</t>
  </si>
  <si>
    <t>Curso 23/24</t>
  </si>
  <si>
    <t>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</si>
</sst>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00%\)"/>
  </numFmts>
  <fonts count="8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sz val="18"/>
      <color theme="1"/>
      <name val="Arial"/>
      <family val="2"/>
    </font>
    <font>
      <b/>
      <sz val="12"/>
      <color theme="1"/>
      <name val="Arial Black"/>
      <family val="2"/>
    </font>
    <font>
      <sz val="12"/>
      <color theme="1"/>
      <name val="Arial Black"/>
      <family val="2"/>
    </font>
    <font>
      <sz val="11"/>
      <color theme="1"/>
      <name val="Arial Black"/>
      <family val="2"/>
    </font>
    <font>
      <b/>
      <sz val="9"/>
      <name val="Calibri"/>
      <family val="2"/>
      <scheme val="minor"/>
    </font>
    <font>
      <sz val="10"/>
      <color theme="3"/>
      <name val="Calibri"/>
      <family val="2"/>
      <scheme val="minor"/>
    </font>
    <font>
      <sz val="11"/>
      <color theme="3"/>
      <name val="Calibri"/>
      <family val="2"/>
      <scheme val="minor"/>
    </font>
    <font>
      <b/>
      <sz val="18"/>
      <color rgb="FF000000"/>
      <name val="Calibri"/>
      <family val="2"/>
      <scheme val="minor"/>
    </font>
    <font>
      <b/>
      <sz val="12"/>
      <color rgb="FF000000"/>
      <name val="Calibri"/>
      <family val="2"/>
      <scheme val="minor"/>
    </font>
    <font>
      <sz val="11"/>
      <color rgb="FFFFFFFF"/>
      <name val="Calibri"/>
      <family val="2"/>
      <scheme val="minor"/>
    </font>
    <font>
      <sz val="11"/>
      <color rgb="FF808080"/>
      <name val="Calibri"/>
      <family val="2"/>
      <scheme val="minor"/>
    </font>
    <font>
      <b/>
      <sz val="18"/>
      <color theme="1"/>
      <name val="Arial"/>
      <family val="2"/>
    </font>
    <font>
      <b/>
      <sz val="14"/>
      <color theme="1"/>
      <name val="Calibri"/>
      <family val="2"/>
    </font>
    <font>
      <sz val="18"/>
      <color rgb="FF000000"/>
      <name val="Calibri"/>
      <family val="2"/>
      <scheme val="minor"/>
    </font>
    <font>
      <b/>
      <sz val="14"/>
      <color rgb="FF000000"/>
      <name val="Calibri"/>
      <family val="2"/>
      <scheme val="minor"/>
    </font>
    <font>
      <sz val="10"/>
      <color theme="0"/>
      <name val="Calibri"/>
      <family val="2"/>
      <scheme val="minor"/>
    </font>
    <font>
      <sz val="18"/>
      <color theme="0"/>
      <name val="Arial"/>
      <family val="2"/>
    </font>
    <font>
      <sz val="11"/>
      <color theme="0"/>
      <name val="Arial Black"/>
      <family val="2"/>
    </font>
    <font>
      <sz val="8"/>
      <color rgb="FF35383A"/>
      <name val="Open Sans"/>
    </font>
    <font>
      <sz val="8"/>
      <color rgb="FF4A4A4A"/>
      <name val="Arial"/>
      <family val="2"/>
    </font>
    <font>
      <sz val="10"/>
      <color rgb="FF000000"/>
      <name val="Arial"/>
    </font>
    <font>
      <sz val="8"/>
      <color rgb="FF4A4A4A"/>
      <name val="Arial"/>
    </font>
    <font>
      <sz val="8"/>
      <color rgb="FF444649"/>
      <name val="Tahoma"/>
    </font>
  </fonts>
  <fills count="24">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EB99"/>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5D5D"/>
        <bgColor indexed="64"/>
      </patternFill>
    </fill>
    <fill>
      <patternFill patternType="solid">
        <fgColor rgb="FFFFFFFF"/>
      </patternFill>
    </fill>
  </fills>
  <borders count="70">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medium">
        <color indexed="64"/>
      </right>
      <top style="thin">
        <color indexed="64"/>
      </top>
      <bottom style="medium">
        <color indexed="64"/>
      </bottom>
      <diagonal/>
    </border>
    <border>
      <left style="thin">
        <color theme="9" tint="-0.249977111117893"/>
      </left>
      <right/>
      <top/>
      <bottom style="thin">
        <color auto="1"/>
      </bottom>
      <diagonal/>
    </border>
    <border>
      <left/>
      <right style="thin">
        <color theme="9" tint="-0.249977111117893"/>
      </right>
      <top/>
      <bottom style="thin">
        <color auto="1"/>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theme="9"/>
      </left>
      <right style="medium">
        <color theme="9"/>
      </right>
      <top/>
      <bottom style="medium">
        <color theme="9"/>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right style="thin">
        <color rgb="FFC0C0C0"/>
      </right>
      <top/>
      <bottom style="thin">
        <color rgb="FFC0C0C0"/>
      </bottom>
      <diagonal/>
    </border>
    <border>
      <left/>
      <right style="thin">
        <color rgb="FFC8C8C8"/>
      </right>
      <top/>
      <bottom style="thin">
        <color rgb="FFC8C8C8"/>
      </bottom>
      <diagonal/>
    </border>
  </borders>
  <cellStyleXfs count="6">
    <xf numFmtId="0" fontId="0" fillId="0" borderId="0"/>
    <xf numFmtId="9" fontId="17" fillId="0" borderId="0" applyFont="0" applyFill="0" applyBorder="0" applyAlignment="0" applyProtection="0"/>
    <xf numFmtId="43" fontId="17" fillId="0" borderId="0" applyFont="0" applyFill="0" applyBorder="0" applyAlignment="0" applyProtection="0"/>
    <xf numFmtId="0" fontId="45" fillId="0" borderId="0" applyNumberFormat="0" applyFill="0" applyBorder="0" applyAlignment="0" applyProtection="0"/>
    <xf numFmtId="0" fontId="53" fillId="0" borderId="0"/>
    <xf numFmtId="0" fontId="85" fillId="0" borderId="0"/>
  </cellStyleXfs>
  <cellXfs count="545">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18" fillId="2" borderId="11" xfId="0" applyFont="1" applyFill="1" applyBorder="1" applyAlignment="1">
      <alignment vertical="center" wrapText="1"/>
    </xf>
    <xf numFmtId="0" fontId="18" fillId="3" borderId="0" xfId="0" applyFont="1" applyFill="1" applyAlignment="1">
      <alignment vertical="center" wrapText="1"/>
    </xf>
    <xf numFmtId="0" fontId="18"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18" fillId="2" borderId="14" xfId="0" applyFont="1" applyFill="1" applyBorder="1" applyAlignment="1">
      <alignment vertical="center" wrapText="1"/>
    </xf>
    <xf numFmtId="0" fontId="0" fillId="0" borderId="0" xfId="0" applyAlignment="1">
      <alignment horizontal="left" vertical="center" wrapText="1"/>
    </xf>
    <xf numFmtId="0" fontId="13" fillId="0" borderId="0" xfId="0" applyFont="1" applyAlignment="1">
      <alignment horizontal="center" vertical="center"/>
    </xf>
    <xf numFmtId="14" fontId="13" fillId="0" borderId="0" xfId="0" applyNumberFormat="1" applyFont="1" applyAlignment="1">
      <alignment horizontal="center" vertical="center"/>
    </xf>
    <xf numFmtId="0" fontId="24" fillId="0" borderId="0" xfId="0" applyFont="1" applyAlignment="1">
      <alignment horizontal="left" vertical="center" wrapText="1"/>
    </xf>
    <xf numFmtId="0" fontId="19" fillId="0" borderId="0" xfId="0" applyFont="1" applyAlignment="1">
      <alignment horizontal="center" vertical="center" wrapText="1"/>
    </xf>
    <xf numFmtId="0" fontId="0" fillId="0" borderId="0" xfId="0" applyAlignment="1">
      <alignment horizontal="center" vertical="center" wrapText="1"/>
    </xf>
    <xf numFmtId="0" fontId="15"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vertical="center" wrapText="1"/>
    </xf>
    <xf numFmtId="0" fontId="18" fillId="2" borderId="11" xfId="0" applyFont="1" applyFill="1" applyBorder="1" applyAlignment="1">
      <alignment vertical="center"/>
    </xf>
    <xf numFmtId="0" fontId="18" fillId="3" borderId="11" xfId="0" applyFont="1" applyFill="1" applyBorder="1" applyAlignment="1">
      <alignment vertical="center" wrapText="1"/>
    </xf>
    <xf numFmtId="0" fontId="28" fillId="3" borderId="0" xfId="0" applyFont="1" applyFill="1" applyAlignment="1">
      <alignment horizontal="left" vertical="center"/>
    </xf>
    <xf numFmtId="0" fontId="28" fillId="3" borderId="0" xfId="0" applyFont="1" applyFill="1" applyAlignment="1">
      <alignment horizontal="left" vertical="center" wrapText="1"/>
    </xf>
    <xf numFmtId="0" fontId="27" fillId="3" borderId="0" xfId="0" applyFont="1" applyFill="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xf>
    <xf numFmtId="0" fontId="28" fillId="2" borderId="0" xfId="0" applyFont="1" applyFill="1" applyAlignment="1">
      <alignment horizontal="left" vertical="center"/>
    </xf>
    <xf numFmtId="0" fontId="28" fillId="2" borderId="0" xfId="0" applyFont="1" applyFill="1" applyAlignment="1">
      <alignment horizontal="left" vertical="center" wrapText="1"/>
    </xf>
    <xf numFmtId="0" fontId="27" fillId="2" borderId="0" xfId="0" applyFont="1" applyFill="1" applyAlignment="1">
      <alignment horizontal="center" vertical="center"/>
    </xf>
    <xf numFmtId="0" fontId="27" fillId="2" borderId="0" xfId="0" applyFont="1" applyFill="1" applyAlignment="1">
      <alignment horizontal="left" vertical="center" wrapText="1"/>
    </xf>
    <xf numFmtId="0" fontId="27" fillId="2" borderId="0" xfId="0" applyFont="1" applyFill="1" applyAlignment="1">
      <alignment vertical="center"/>
    </xf>
    <xf numFmtId="0" fontId="28" fillId="6" borderId="2" xfId="0" applyFont="1" applyFill="1" applyBorder="1" applyAlignment="1">
      <alignment horizontal="left" vertical="center"/>
    </xf>
    <xf numFmtId="0" fontId="28" fillId="6" borderId="4" xfId="0" applyFont="1" applyFill="1" applyBorder="1" applyAlignment="1">
      <alignment horizontal="left" vertical="center" wrapText="1"/>
    </xf>
    <xf numFmtId="0" fontId="27" fillId="6" borderId="4" xfId="0" applyFont="1" applyFill="1" applyBorder="1" applyAlignment="1">
      <alignment horizontal="center" vertical="center"/>
    </xf>
    <xf numFmtId="0" fontId="27" fillId="6" borderId="18" xfId="0" applyFont="1" applyFill="1" applyBorder="1" applyAlignment="1">
      <alignment vertical="center" wrapText="1"/>
    </xf>
    <xf numFmtId="0" fontId="21" fillId="0" borderId="0" xfId="0" applyFont="1" applyAlignment="1">
      <alignment vertical="center"/>
    </xf>
    <xf numFmtId="0" fontId="24" fillId="7" borderId="2" xfId="0" applyFont="1" applyFill="1" applyBorder="1" applyAlignment="1">
      <alignment vertical="center"/>
    </xf>
    <xf numFmtId="0" fontId="24" fillId="7" borderId="4" xfId="0" applyFont="1" applyFill="1" applyBorder="1" applyAlignment="1">
      <alignment vertical="center"/>
    </xf>
    <xf numFmtId="0" fontId="15" fillId="0" borderId="0" xfId="0" applyFont="1" applyAlignment="1">
      <alignment horizontal="center" vertical="center" wrapText="1"/>
    </xf>
    <xf numFmtId="2" fontId="0" fillId="0" borderId="0" xfId="0" applyNumberFormat="1" applyAlignment="1">
      <alignment horizontal="center" vertical="center"/>
    </xf>
    <xf numFmtId="0" fontId="19" fillId="0" borderId="1" xfId="0" applyFont="1" applyBorder="1" applyAlignment="1">
      <alignment horizontal="center" vertical="center" wrapText="1"/>
    </xf>
    <xf numFmtId="0" fontId="34" fillId="7" borderId="4" xfId="0" applyFont="1" applyFill="1" applyBorder="1" applyAlignment="1">
      <alignment vertical="center"/>
    </xf>
    <xf numFmtId="0" fontId="27" fillId="0" borderId="0" xfId="0" applyFont="1" applyAlignment="1">
      <alignment vertical="center"/>
    </xf>
    <xf numFmtId="0" fontId="33" fillId="0" borderId="7" xfId="0" applyFont="1" applyBorder="1" applyAlignment="1">
      <alignment horizontal="center" vertical="center"/>
    </xf>
    <xf numFmtId="0" fontId="33" fillId="0" borderId="10" xfId="0" applyFont="1" applyBorder="1" applyAlignment="1">
      <alignment horizontal="center" vertical="center"/>
    </xf>
    <xf numFmtId="0" fontId="28" fillId="2" borderId="7" xfId="0" applyFont="1" applyFill="1" applyBorder="1" applyAlignment="1">
      <alignment horizontal="left" vertical="center"/>
    </xf>
    <xf numFmtId="0" fontId="26" fillId="0" borderId="7" xfId="0" applyFont="1" applyBorder="1" applyAlignment="1">
      <alignment horizontal="center" vertical="center"/>
    </xf>
    <xf numFmtId="0" fontId="26" fillId="0" borderId="10" xfId="0" applyFont="1" applyBorder="1" applyAlignment="1">
      <alignment horizontal="center" vertical="center"/>
    </xf>
    <xf numFmtId="0" fontId="36" fillId="0" borderId="0" xfId="0" applyFont="1" applyAlignment="1">
      <alignment vertical="center"/>
    </xf>
    <xf numFmtId="0" fontId="16" fillId="4" borderId="28" xfId="0" applyFont="1" applyFill="1" applyBorder="1" applyAlignment="1">
      <alignment horizontal="center" vertical="center" wrapText="1"/>
    </xf>
    <xf numFmtId="0" fontId="26" fillId="5" borderId="19" xfId="0" applyFont="1" applyFill="1" applyBorder="1" applyAlignment="1">
      <alignment vertical="center" wrapText="1"/>
    </xf>
    <xf numFmtId="0" fontId="16" fillId="0" borderId="0" xfId="0" applyFont="1" applyAlignment="1">
      <alignment vertical="center" wrapText="1"/>
    </xf>
    <xf numFmtId="0" fontId="25" fillId="0" borderId="0" xfId="0" applyFont="1" applyAlignment="1">
      <alignment horizontal="center" vertical="center" wrapText="1"/>
    </xf>
    <xf numFmtId="0" fontId="35" fillId="5" borderId="0" xfId="0" applyFont="1" applyFill="1" applyAlignment="1">
      <alignment vertical="center" wrapText="1"/>
    </xf>
    <xf numFmtId="0" fontId="26" fillId="0" borderId="11" xfId="0" applyFont="1" applyBorder="1" applyAlignment="1">
      <alignment vertical="center" wrapText="1"/>
    </xf>
    <xf numFmtId="0" fontId="26" fillId="0" borderId="0" xfId="0" applyFont="1" applyAlignment="1">
      <alignment vertical="center" wrapText="1"/>
    </xf>
    <xf numFmtId="0" fontId="16" fillId="0" borderId="0" xfId="0" applyFont="1" applyAlignment="1">
      <alignment horizontal="center" vertical="center" wrapText="1"/>
    </xf>
    <xf numFmtId="0" fontId="42" fillId="6" borderId="11" xfId="0" applyFont="1" applyFill="1" applyBorder="1" applyAlignment="1">
      <alignment vertical="center"/>
    </xf>
    <xf numFmtId="0" fontId="42" fillId="6" borderId="11" xfId="0" applyFont="1" applyFill="1" applyBorder="1" applyAlignment="1">
      <alignment vertical="center" wrapText="1"/>
    </xf>
    <xf numFmtId="0" fontId="30" fillId="0" borderId="0" xfId="0" applyFont="1" applyAlignment="1">
      <alignment horizontal="center" vertical="center"/>
    </xf>
    <xf numFmtId="0" fontId="14" fillId="5" borderId="9" xfId="0" applyFont="1" applyFill="1" applyBorder="1" applyAlignment="1">
      <alignment vertical="center"/>
    </xf>
    <xf numFmtId="0" fontId="20" fillId="4" borderId="26" xfId="0" applyFont="1" applyFill="1" applyBorder="1" applyAlignment="1">
      <alignment vertical="center"/>
    </xf>
    <xf numFmtId="0" fontId="20" fillId="4" borderId="9" xfId="0" applyFont="1" applyFill="1" applyBorder="1" applyAlignment="1">
      <alignment vertical="center"/>
    </xf>
    <xf numFmtId="0" fontId="20" fillId="4" borderId="30" xfId="0" applyFont="1" applyFill="1" applyBorder="1" applyAlignment="1">
      <alignment vertical="center"/>
    </xf>
    <xf numFmtId="0" fontId="20" fillId="4" borderId="6" xfId="0" applyFont="1" applyFill="1" applyBorder="1" applyAlignment="1">
      <alignment vertical="center"/>
    </xf>
    <xf numFmtId="0" fontId="0" fillId="0" borderId="0" xfId="0" applyAlignment="1">
      <alignment horizontal="center" vertical="top"/>
    </xf>
    <xf numFmtId="0" fontId="0" fillId="0" borderId="25" xfId="0" applyBorder="1" applyAlignment="1">
      <alignment vertical="center"/>
    </xf>
    <xf numFmtId="0" fontId="16" fillId="0" borderId="26" xfId="0" applyFont="1" applyBorder="1" applyAlignment="1">
      <alignment horizontal="center" vertical="center" wrapText="1"/>
    </xf>
    <xf numFmtId="0" fontId="27" fillId="6" borderId="4" xfId="0" applyFont="1" applyFill="1" applyBorder="1" applyAlignment="1">
      <alignment vertical="center"/>
    </xf>
    <xf numFmtId="0" fontId="20" fillId="4" borderId="6" xfId="0" applyFont="1" applyFill="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0" fillId="4" borderId="9" xfId="0" applyFont="1" applyFill="1" applyBorder="1" applyAlignment="1">
      <alignment horizontal="center" vertical="center"/>
    </xf>
    <xf numFmtId="0" fontId="23" fillId="0" borderId="14" xfId="0" applyFont="1" applyBorder="1" applyAlignment="1">
      <alignment horizontal="center" vertical="center"/>
    </xf>
    <xf numFmtId="0" fontId="24" fillId="7" borderId="4" xfId="0" applyFont="1" applyFill="1" applyBorder="1" applyAlignment="1">
      <alignment horizontal="center" vertical="center"/>
    </xf>
    <xf numFmtId="0" fontId="47" fillId="0" borderId="21" xfId="0" applyFont="1" applyBorder="1" applyAlignment="1">
      <alignment horizontal="left" vertical="center" wrapText="1"/>
    </xf>
    <xf numFmtId="0" fontId="40" fillId="0" borderId="21" xfId="0" applyFont="1" applyBorder="1" applyAlignment="1">
      <alignment horizontal="left" vertical="center" wrapText="1"/>
    </xf>
    <xf numFmtId="0" fontId="40" fillId="0" borderId="20" xfId="0" applyFont="1" applyBorder="1" applyAlignment="1">
      <alignment horizontal="left" vertical="center" wrapText="1"/>
    </xf>
    <xf numFmtId="0" fontId="47" fillId="0" borderId="19" xfId="0" applyFont="1" applyBorder="1" applyAlignment="1">
      <alignment horizontal="left" vertical="center" wrapText="1"/>
    </xf>
    <xf numFmtId="0" fontId="33" fillId="0" borderId="0" xfId="0" applyFont="1" applyAlignment="1">
      <alignment vertical="center" wrapText="1"/>
    </xf>
    <xf numFmtId="0" fontId="33" fillId="0" borderId="11" xfId="0" applyFont="1" applyBorder="1" applyAlignment="1">
      <alignment vertical="center" wrapText="1"/>
    </xf>
    <xf numFmtId="0" fontId="47" fillId="0" borderId="27" xfId="0" applyFont="1" applyBorder="1" applyAlignment="1">
      <alignment horizontal="left" vertical="center" wrapText="1"/>
    </xf>
    <xf numFmtId="0" fontId="47" fillId="0" borderId="20" xfId="0" applyFont="1" applyBorder="1" applyAlignment="1">
      <alignment horizontal="left" vertical="center" wrapText="1"/>
    </xf>
    <xf numFmtId="0" fontId="35" fillId="5" borderId="1" xfId="0" applyFont="1" applyFill="1" applyBorder="1" applyAlignment="1">
      <alignment vertical="center" wrapText="1"/>
    </xf>
    <xf numFmtId="0" fontId="41" fillId="5" borderId="9" xfId="0" applyFont="1" applyFill="1" applyBorder="1" applyAlignment="1">
      <alignment vertical="center" wrapText="1"/>
    </xf>
    <xf numFmtId="0" fontId="41" fillId="5" borderId="19" xfId="0" applyFont="1" applyFill="1" applyBorder="1" applyAlignment="1">
      <alignment vertical="center" wrapText="1"/>
    </xf>
    <xf numFmtId="0" fontId="41" fillId="5" borderId="0" xfId="0" applyFont="1" applyFill="1" applyAlignment="1">
      <alignment vertical="center" wrapText="1"/>
    </xf>
    <xf numFmtId="0" fontId="41" fillId="5" borderId="21" xfId="0" applyFont="1" applyFill="1" applyBorder="1" applyAlignment="1">
      <alignment vertical="center" wrapText="1"/>
    </xf>
    <xf numFmtId="0" fontId="41" fillId="5" borderId="11" xfId="0" applyFont="1" applyFill="1" applyBorder="1" applyAlignment="1">
      <alignment vertical="center" wrapText="1"/>
    </xf>
    <xf numFmtId="0" fontId="41" fillId="5" borderId="20" xfId="0" applyFont="1" applyFill="1" applyBorder="1" applyAlignment="1">
      <alignment vertical="center" wrapText="1"/>
    </xf>
    <xf numFmtId="0" fontId="35" fillId="5" borderId="8" xfId="0" applyFont="1" applyFill="1" applyBorder="1" applyAlignment="1">
      <alignment horizontal="center" vertical="center"/>
    </xf>
    <xf numFmtId="0" fontId="35" fillId="5" borderId="26" xfId="0" applyFont="1" applyFill="1" applyBorder="1" applyAlignment="1">
      <alignment horizontal="center" vertical="center"/>
    </xf>
    <xf numFmtId="0" fontId="41" fillId="5" borderId="1" xfId="0" applyFont="1" applyFill="1" applyBorder="1" applyAlignment="1">
      <alignment vertical="center" wrapText="1"/>
    </xf>
    <xf numFmtId="0" fontId="41" fillId="5" borderId="27" xfId="0" applyFont="1" applyFill="1" applyBorder="1" applyAlignment="1">
      <alignment vertical="center" wrapText="1"/>
    </xf>
    <xf numFmtId="0" fontId="35" fillId="0" borderId="26" xfId="0" applyFont="1" applyBorder="1" applyAlignment="1">
      <alignment horizontal="center" vertical="center"/>
    </xf>
    <xf numFmtId="0" fontId="41" fillId="0" borderId="1" xfId="0" applyFont="1" applyBorder="1" applyAlignment="1">
      <alignment vertical="center" wrapText="1"/>
    </xf>
    <xf numFmtId="0" fontId="35" fillId="5" borderId="7" xfId="0" applyFont="1" applyFill="1" applyBorder="1" applyAlignment="1">
      <alignment horizontal="center" vertical="center"/>
    </xf>
    <xf numFmtId="0" fontId="35" fillId="5" borderId="9" xfId="0" applyFont="1" applyFill="1" applyBorder="1" applyAlignment="1">
      <alignment vertical="center" wrapText="1"/>
    </xf>
    <xf numFmtId="0" fontId="26" fillId="5" borderId="21" xfId="0" applyFont="1" applyFill="1" applyBorder="1" applyAlignment="1">
      <alignment vertical="center" wrapText="1"/>
    </xf>
    <xf numFmtId="0" fontId="33" fillId="5" borderId="21" xfId="0" applyFont="1" applyFill="1" applyBorder="1" applyAlignment="1">
      <alignment vertical="center" wrapText="1"/>
    </xf>
    <xf numFmtId="0" fontId="35" fillId="5" borderId="10" xfId="0" applyFont="1" applyFill="1" applyBorder="1" applyAlignment="1">
      <alignment horizontal="center" vertical="center"/>
    </xf>
    <xf numFmtId="0" fontId="33" fillId="5" borderId="20" xfId="0" applyFont="1" applyFill="1" applyBorder="1" applyAlignment="1">
      <alignment vertical="center" wrapText="1"/>
    </xf>
    <xf numFmtId="0" fontId="33" fillId="5" borderId="19" xfId="0" applyFont="1" applyFill="1" applyBorder="1" applyAlignment="1">
      <alignment vertical="center" wrapText="1"/>
    </xf>
    <xf numFmtId="0" fontId="35" fillId="5" borderId="0" xfId="0" applyFont="1" applyFill="1" applyAlignment="1">
      <alignment horizontal="center" vertical="center"/>
    </xf>
    <xf numFmtId="0" fontId="52" fillId="8" borderId="35" xfId="0" applyFont="1" applyFill="1" applyBorder="1" applyAlignment="1">
      <alignment vertical="center"/>
    </xf>
    <xf numFmtId="0" fontId="52" fillId="8" borderId="36" xfId="0" applyFont="1" applyFill="1" applyBorder="1" applyAlignment="1">
      <alignment vertical="center"/>
    </xf>
    <xf numFmtId="0" fontId="52" fillId="8" borderId="37" xfId="0" applyFont="1" applyFill="1" applyBorder="1" applyAlignment="1">
      <alignment vertical="center"/>
    </xf>
    <xf numFmtId="0" fontId="54" fillId="8" borderId="38" xfId="4" applyFont="1" applyFill="1" applyBorder="1" applyAlignment="1">
      <alignment vertical="center"/>
    </xf>
    <xf numFmtId="0" fontId="54" fillId="8" borderId="0" xfId="4" applyFont="1" applyFill="1" applyAlignment="1">
      <alignment vertical="center"/>
    </xf>
    <xf numFmtId="0" fontId="52" fillId="8" borderId="0" xfId="0" applyFont="1" applyFill="1" applyAlignment="1">
      <alignment vertical="center"/>
    </xf>
    <xf numFmtId="0" fontId="56" fillId="8" borderId="0" xfId="4" applyFont="1" applyFill="1" applyAlignment="1">
      <alignment horizontal="right" vertical="center"/>
    </xf>
    <xf numFmtId="0" fontId="54" fillId="8" borderId="39" xfId="4" applyFont="1" applyFill="1" applyBorder="1" applyAlignment="1">
      <alignment vertical="center"/>
    </xf>
    <xf numFmtId="0" fontId="58" fillId="8" borderId="38" xfId="4" applyFont="1" applyFill="1" applyBorder="1" applyAlignment="1">
      <alignment vertical="center"/>
    </xf>
    <xf numFmtId="0" fontId="59" fillId="8" borderId="0" xfId="4" applyFont="1" applyFill="1" applyAlignment="1">
      <alignment vertical="center"/>
    </xf>
    <xf numFmtId="0" fontId="20" fillId="8" borderId="0" xfId="0" applyFont="1" applyFill="1" applyAlignment="1">
      <alignment vertical="center"/>
    </xf>
    <xf numFmtId="0" fontId="60" fillId="8" borderId="0" xfId="4" applyFont="1" applyFill="1" applyAlignment="1">
      <alignment vertical="center"/>
    </xf>
    <xf numFmtId="0" fontId="34" fillId="8" borderId="0" xfId="0" applyFont="1" applyFill="1" applyAlignment="1">
      <alignment vertical="center"/>
    </xf>
    <xf numFmtId="0" fontId="61" fillId="8" borderId="0" xfId="4" applyFont="1" applyFill="1" applyAlignment="1">
      <alignment vertical="center"/>
    </xf>
    <xf numFmtId="0" fontId="57" fillId="8" borderId="0" xfId="4" applyFont="1" applyFill="1" applyAlignment="1">
      <alignment vertical="center"/>
    </xf>
    <xf numFmtId="0" fontId="62" fillId="8" borderId="0" xfId="3" applyFont="1" applyFill="1" applyBorder="1" applyAlignment="1">
      <alignment vertical="center"/>
    </xf>
    <xf numFmtId="0" fontId="24" fillId="8" borderId="0" xfId="4" applyFont="1" applyFill="1" applyAlignment="1">
      <alignment vertical="center"/>
    </xf>
    <xf numFmtId="0" fontId="63" fillId="8" borderId="39" xfId="4" applyFont="1" applyFill="1" applyBorder="1" applyAlignment="1">
      <alignment vertical="center"/>
    </xf>
    <xf numFmtId="17" fontId="55" fillId="8" borderId="0" xfId="4" quotePrefix="1" applyNumberFormat="1" applyFont="1" applyFill="1" applyAlignment="1">
      <alignment horizontal="right" vertical="center"/>
    </xf>
    <xf numFmtId="0" fontId="54" fillId="8" borderId="44" xfId="4" applyFont="1" applyFill="1" applyBorder="1" applyAlignment="1">
      <alignment vertical="center"/>
    </xf>
    <xf numFmtId="0" fontId="60" fillId="8" borderId="45" xfId="4" applyFont="1" applyFill="1" applyBorder="1" applyAlignment="1">
      <alignment vertical="center"/>
    </xf>
    <xf numFmtId="0" fontId="54" fillId="8" borderId="46" xfId="4" applyFont="1" applyFill="1" applyBorder="1" applyAlignment="1">
      <alignment vertical="center"/>
    </xf>
    <xf numFmtId="0" fontId="54" fillId="0" borderId="0" xfId="4" applyFont="1" applyAlignment="1">
      <alignment vertical="center"/>
    </xf>
    <xf numFmtId="0" fontId="64" fillId="0" borderId="0" xfId="4" applyFont="1" applyAlignment="1">
      <alignment vertical="center"/>
    </xf>
    <xf numFmtId="0" fontId="55" fillId="8" borderId="39" xfId="4" applyFont="1" applyFill="1" applyBorder="1" applyAlignment="1">
      <alignment vertical="center" wrapText="1"/>
    </xf>
    <xf numFmtId="0" fontId="55" fillId="8" borderId="0" xfId="4" applyFont="1" applyFill="1" applyAlignment="1">
      <alignment horizontal="right" vertical="center"/>
    </xf>
    <xf numFmtId="0" fontId="24" fillId="8" borderId="0" xfId="0" applyFont="1" applyFill="1" applyAlignment="1">
      <alignment horizontal="center" vertical="center"/>
    </xf>
    <xf numFmtId="0" fontId="62" fillId="8" borderId="0" xfId="3" applyFont="1" applyFill="1" applyBorder="1" applyAlignment="1">
      <alignment horizontal="center" vertical="center"/>
    </xf>
    <xf numFmtId="0" fontId="57" fillId="8" borderId="0" xfId="4" applyFont="1" applyFill="1" applyAlignment="1">
      <alignment horizontal="center" vertical="center"/>
    </xf>
    <xf numFmtId="0" fontId="19" fillId="4" borderId="7"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12" fillId="0" borderId="29" xfId="0" applyFont="1" applyBorder="1" applyAlignment="1">
      <alignment vertical="center" wrapText="1"/>
    </xf>
    <xf numFmtId="0" fontId="12" fillId="0" borderId="26" xfId="0" applyFont="1"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19" fillId="4" borderId="26" xfId="0" applyFont="1" applyFill="1" applyBorder="1" applyAlignment="1">
      <alignment horizontal="center" vertical="center" wrapText="1"/>
    </xf>
    <xf numFmtId="0" fontId="24" fillId="8" borderId="0" xfId="4" applyFont="1" applyFill="1" applyAlignment="1">
      <alignment horizontal="center" vertical="center"/>
    </xf>
    <xf numFmtId="0" fontId="15" fillId="12" borderId="12" xfId="0" applyFont="1" applyFill="1" applyBorder="1" applyAlignment="1">
      <alignment horizontal="left" vertical="top"/>
    </xf>
    <xf numFmtId="0" fontId="19" fillId="12" borderId="14" xfId="0" applyFont="1" applyFill="1" applyBorder="1" applyAlignment="1">
      <alignment horizontal="center" vertical="top"/>
    </xf>
    <xf numFmtId="0" fontId="19" fillId="0" borderId="0" xfId="0" applyFont="1" applyAlignment="1">
      <alignment vertical="center" wrapText="1"/>
    </xf>
    <xf numFmtId="0" fontId="19" fillId="4" borderId="1" xfId="0" applyFont="1" applyFill="1" applyBorder="1" applyAlignment="1">
      <alignment vertical="center" wrapText="1"/>
    </xf>
    <xf numFmtId="0" fontId="11" fillId="0" borderId="0" xfId="0" applyFont="1" applyAlignment="1">
      <alignment vertical="center" wrapText="1"/>
    </xf>
    <xf numFmtId="0" fontId="34" fillId="4" borderId="26" xfId="0" applyFont="1" applyFill="1" applyBorder="1" applyAlignment="1">
      <alignment horizontal="center" vertical="center" wrapText="1"/>
    </xf>
    <xf numFmtId="0" fontId="34" fillId="4" borderId="1" xfId="0" applyFont="1" applyFill="1" applyBorder="1" applyAlignment="1">
      <alignment vertical="center" wrapText="1"/>
    </xf>
    <xf numFmtId="0" fontId="19" fillId="5" borderId="8" xfId="0" quotePrefix="1" applyFont="1" applyFill="1" applyBorder="1" applyAlignment="1">
      <alignment horizontal="center" vertical="center"/>
    </xf>
    <xf numFmtId="0" fontId="19" fillId="5" borderId="7" xfId="0" quotePrefix="1" applyFont="1" applyFill="1" applyBorder="1" applyAlignment="1">
      <alignment horizontal="center" vertical="center"/>
    </xf>
    <xf numFmtId="2" fontId="0" fillId="0" borderId="7" xfId="0" applyNumberFormat="1" applyBorder="1" applyAlignment="1">
      <alignment horizontal="center" vertical="center"/>
    </xf>
    <xf numFmtId="0" fontId="19" fillId="5" borderId="10" xfId="0" quotePrefix="1" applyFont="1" applyFill="1" applyBorder="1" applyAlignment="1">
      <alignment horizontal="center" vertical="center"/>
    </xf>
    <xf numFmtId="0" fontId="10" fillId="0" borderId="0" xfId="0" applyFont="1" applyAlignment="1">
      <alignment horizontal="center" vertical="center"/>
    </xf>
    <xf numFmtId="0" fontId="61" fillId="8" borderId="43" xfId="4" applyFont="1" applyFill="1" applyBorder="1" applyAlignment="1">
      <alignment vertical="center"/>
    </xf>
    <xf numFmtId="1" fontId="0" fillId="0" borderId="0" xfId="1" applyNumberFormat="1" applyFont="1" applyAlignment="1">
      <alignment horizontal="center" vertical="center" wrapText="1"/>
    </xf>
    <xf numFmtId="0" fontId="9" fillId="0" borderId="26" xfId="0" applyFont="1" applyBorder="1" applyAlignment="1">
      <alignment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16" fillId="0" borderId="7" xfId="0" applyFont="1" applyBorder="1" applyAlignment="1">
      <alignment horizontal="center"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29" fillId="0" borderId="27" xfId="0" quotePrefix="1" applyFont="1" applyBorder="1" applyAlignment="1">
      <alignment horizontal="center" vertical="center"/>
    </xf>
    <xf numFmtId="0" fontId="35" fillId="5" borderId="27" xfId="0" applyFont="1" applyFill="1" applyBorder="1" applyAlignment="1">
      <alignment vertical="center" wrapText="1"/>
    </xf>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65" fillId="0" borderId="53" xfId="0" applyFont="1" applyBorder="1"/>
    <xf numFmtId="0" fontId="0" fillId="0" borderId="54" xfId="0" applyBorder="1" applyAlignment="1">
      <alignment vertical="center"/>
    </xf>
    <xf numFmtId="0" fontId="0" fillId="0" borderId="53" xfId="0" applyBorder="1" applyAlignment="1">
      <alignment vertical="center"/>
    </xf>
    <xf numFmtId="0" fontId="0" fillId="0" borderId="57" xfId="0" applyBorder="1"/>
    <xf numFmtId="0" fontId="0" fillId="0" borderId="58" xfId="0" applyBorder="1"/>
    <xf numFmtId="0" fontId="26" fillId="0" borderId="58" xfId="0" applyFont="1" applyBorder="1" applyAlignment="1">
      <alignment horizontal="justify" vertical="center"/>
    </xf>
    <xf numFmtId="0" fontId="26" fillId="0" borderId="59" xfId="0" applyFont="1" applyBorder="1" applyAlignment="1">
      <alignment horizontal="justify" vertical="center"/>
    </xf>
    <xf numFmtId="0" fontId="26" fillId="0" borderId="0" xfId="0" applyFont="1" applyAlignment="1">
      <alignment horizontal="justify" vertical="center"/>
    </xf>
    <xf numFmtId="0" fontId="0" fillId="0" borderId="59" xfId="0" applyBorder="1"/>
    <xf numFmtId="0" fontId="26" fillId="0" borderId="0" xfId="0" applyFont="1" applyAlignment="1">
      <alignment horizontal="left" vertical="center" wrapText="1"/>
    </xf>
    <xf numFmtId="0" fontId="26" fillId="0" borderId="51" xfId="0" applyFont="1" applyBorder="1" applyAlignment="1">
      <alignment horizontal="justify" vertical="center"/>
    </xf>
    <xf numFmtId="0" fontId="26" fillId="0" borderId="52" xfId="0" applyFont="1" applyBorder="1" applyAlignment="1">
      <alignment horizontal="justify" vertical="center"/>
    </xf>
    <xf numFmtId="0" fontId="26" fillId="0" borderId="54" xfId="0" applyFont="1" applyBorder="1" applyAlignment="1">
      <alignment horizontal="justify" vertical="center"/>
    </xf>
    <xf numFmtId="0" fontId="26" fillId="0" borderId="54" xfId="0" applyFont="1" applyBorder="1" applyAlignment="1">
      <alignment horizontal="left" vertical="center" wrapText="1"/>
    </xf>
    <xf numFmtId="0" fontId="26" fillId="0" borderId="58" xfId="0" applyFont="1" applyBorder="1" applyAlignment="1">
      <alignment horizontal="left" vertical="center" wrapText="1"/>
    </xf>
    <xf numFmtId="0" fontId="26" fillId="0" borderId="51" xfId="0" applyFont="1" applyBorder="1" applyAlignment="1">
      <alignment horizontal="left" vertical="center" wrapText="1"/>
    </xf>
    <xf numFmtId="0" fontId="26" fillId="0" borderId="52" xfId="0" applyFont="1" applyBorder="1" applyAlignment="1">
      <alignment horizontal="left" vertical="center" wrapText="1"/>
    </xf>
    <xf numFmtId="0" fontId="26" fillId="0" borderId="50" xfId="0" applyFont="1" applyBorder="1" applyAlignment="1">
      <alignment horizontal="justify" vertical="center"/>
    </xf>
    <xf numFmtId="0" fontId="26" fillId="0" borderId="53" xfId="0" applyFont="1" applyBorder="1" applyAlignment="1">
      <alignment horizontal="justify" vertical="center"/>
    </xf>
    <xf numFmtId="0" fontId="68" fillId="0" borderId="54" xfId="0" applyFont="1" applyBorder="1" applyAlignment="1">
      <alignment vertical="center"/>
    </xf>
    <xf numFmtId="0" fontId="68" fillId="0" borderId="53" xfId="0" applyFont="1" applyBorder="1" applyAlignment="1">
      <alignment vertical="center"/>
    </xf>
    <xf numFmtId="0" fontId="67" fillId="0" borderId="0" xfId="0" applyFont="1" applyAlignment="1">
      <alignment vertical="center" wrapText="1"/>
    </xf>
    <xf numFmtId="0" fontId="26" fillId="0" borderId="57" xfId="0" applyFont="1" applyBorder="1" applyAlignment="1">
      <alignment horizontal="justify" vertical="center"/>
    </xf>
    <xf numFmtId="0" fontId="26" fillId="0" borderId="59" xfId="0" applyFont="1" applyBorder="1" applyAlignment="1">
      <alignment horizontal="left" vertical="center" wrapText="1"/>
    </xf>
    <xf numFmtId="0" fontId="68" fillId="0" borderId="0" xfId="0" applyFont="1" applyAlignment="1">
      <alignment vertical="center"/>
    </xf>
    <xf numFmtId="0" fontId="62" fillId="8" borderId="0" xfId="3" applyFont="1" applyFill="1" applyBorder="1" applyAlignment="1">
      <alignment horizontal="left" vertical="center"/>
    </xf>
    <xf numFmtId="0" fontId="69" fillId="0" borderId="0" xfId="0" applyFont="1" applyAlignment="1">
      <alignment vertical="center" wrapText="1"/>
    </xf>
    <xf numFmtId="0" fontId="27" fillId="0" borderId="0" xfId="0" applyFont="1" applyAlignment="1">
      <alignment vertical="center" wrapText="1"/>
    </xf>
    <xf numFmtId="0" fontId="8" fillId="0" borderId="0" xfId="0" applyFont="1" applyAlignment="1">
      <alignment vertical="center"/>
    </xf>
    <xf numFmtId="0" fontId="30" fillId="5" borderId="20" xfId="0" quotePrefix="1"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14" fillId="0" borderId="0" xfId="0" applyFont="1" applyAlignment="1">
      <alignment horizontal="center" vertical="center"/>
    </xf>
    <xf numFmtId="0" fontId="16" fillId="0" borderId="0" xfId="0" applyFont="1" applyAlignment="1">
      <alignment vertical="center"/>
    </xf>
    <xf numFmtId="0" fontId="14" fillId="5" borderId="9" xfId="0" applyFont="1" applyFill="1" applyBorder="1" applyAlignment="1">
      <alignment horizontal="center" vertical="center"/>
    </xf>
    <xf numFmtId="0" fontId="14" fillId="0" borderId="11" xfId="0" applyFont="1" applyBorder="1" applyAlignment="1">
      <alignment horizontal="center" vertical="center"/>
    </xf>
    <xf numFmtId="0" fontId="24" fillId="0" borderId="0" xfId="4" applyFont="1" applyAlignment="1">
      <alignment horizontal="center" vertical="center"/>
    </xf>
    <xf numFmtId="0" fontId="16"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70" fillId="3" borderId="0" xfId="0" applyFont="1" applyFill="1" applyAlignment="1">
      <alignment horizontal="center" vertical="center"/>
    </xf>
    <xf numFmtId="9" fontId="70" fillId="3" borderId="0" xfId="1" applyFont="1" applyFill="1" applyBorder="1" applyAlignment="1">
      <alignment horizontal="center" vertical="center" wrapText="1"/>
    </xf>
    <xf numFmtId="0" fontId="71" fillId="0" borderId="0" xfId="0" applyFont="1" applyAlignment="1">
      <alignment vertical="center"/>
    </xf>
    <xf numFmtId="0" fontId="25" fillId="5" borderId="26" xfId="0" applyFont="1" applyFill="1" applyBorder="1" applyAlignment="1">
      <alignment horizontal="center" vertical="center"/>
    </xf>
    <xf numFmtId="0" fontId="25" fillId="5" borderId="8"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10" xfId="0" applyFont="1" applyFill="1" applyBorder="1" applyAlignment="1">
      <alignment horizontal="center" vertical="center"/>
    </xf>
    <xf numFmtId="0" fontId="25" fillId="0" borderId="0" xfId="0" applyFont="1" applyAlignment="1">
      <alignment horizontal="center" vertical="center"/>
    </xf>
    <xf numFmtId="0" fontId="28" fillId="6" borderId="0" xfId="0" applyFont="1" applyFill="1" applyAlignment="1">
      <alignment horizontal="left" vertical="center"/>
    </xf>
    <xf numFmtId="0" fontId="28" fillId="6" borderId="0" xfId="0" applyFont="1" applyFill="1" applyAlignment="1">
      <alignment horizontal="left" vertical="center" wrapText="1"/>
    </xf>
    <xf numFmtId="0" fontId="27" fillId="6" borderId="0" xfId="0" applyFont="1" applyFill="1" applyAlignment="1">
      <alignment horizontal="center" vertical="center"/>
    </xf>
    <xf numFmtId="0" fontId="27" fillId="6" borderId="0" xfId="0" applyFont="1" applyFill="1" applyAlignment="1">
      <alignment vertical="center" wrapText="1"/>
    </xf>
    <xf numFmtId="0" fontId="30" fillId="5" borderId="21" xfId="0" quotePrefix="1" applyFont="1" applyFill="1" applyBorder="1" applyAlignment="1">
      <alignment horizontal="center" vertical="center"/>
    </xf>
    <xf numFmtId="0" fontId="16" fillId="4" borderId="22" xfId="0" applyFont="1" applyFill="1" applyBorder="1" applyAlignment="1">
      <alignment horizontal="center" vertical="center" wrapText="1"/>
    </xf>
    <xf numFmtId="0" fontId="16" fillId="0" borderId="61" xfId="0" applyFont="1" applyBorder="1" applyAlignment="1">
      <alignment horizontal="center" vertical="center"/>
    </xf>
    <xf numFmtId="9" fontId="16" fillId="0" borderId="47" xfId="1" applyFont="1" applyFill="1" applyBorder="1" applyAlignment="1">
      <alignment horizontal="center" vertical="center"/>
    </xf>
    <xf numFmtId="0" fontId="29" fillId="0" borderId="17"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62" xfId="0" applyFont="1" applyBorder="1" applyAlignment="1">
      <alignment vertical="center" wrapText="1"/>
    </xf>
    <xf numFmtId="0" fontId="72" fillId="0" borderId="18" xfId="0" applyFont="1" applyBorder="1" applyAlignment="1">
      <alignment horizontal="left" vertical="center" wrapText="1"/>
    </xf>
    <xf numFmtId="0" fontId="73" fillId="0" borderId="62" xfId="0" applyFont="1" applyBorder="1" applyAlignment="1">
      <alignment horizontal="center" vertical="center" wrapText="1"/>
    </xf>
    <xf numFmtId="0" fontId="74" fillId="3" borderId="0" xfId="0" applyFont="1" applyFill="1" applyAlignment="1">
      <alignment horizontal="center" vertical="center"/>
    </xf>
    <xf numFmtId="0" fontId="75" fillId="14" borderId="64" xfId="0" applyFont="1" applyFill="1" applyBorder="1" applyAlignment="1">
      <alignment horizontal="center" vertical="center"/>
    </xf>
    <xf numFmtId="0" fontId="75" fillId="15" borderId="64" xfId="0" applyFont="1" applyFill="1" applyBorder="1" applyAlignment="1">
      <alignment horizontal="center" vertical="center"/>
    </xf>
    <xf numFmtId="0" fontId="75" fillId="15" borderId="62" xfId="0" applyFont="1" applyFill="1" applyBorder="1" applyAlignment="1">
      <alignment horizontal="center" vertical="center"/>
    </xf>
    <xf numFmtId="0" fontId="74" fillId="16" borderId="0" xfId="0" applyFont="1" applyFill="1" applyAlignment="1">
      <alignment horizontal="center" vertical="center"/>
    </xf>
    <xf numFmtId="0" fontId="75" fillId="15" borderId="63" xfId="0" applyFont="1" applyFill="1" applyBorder="1" applyAlignment="1">
      <alignment horizontal="center" vertical="center"/>
    </xf>
    <xf numFmtId="0" fontId="75" fillId="17" borderId="64" xfId="0" applyFont="1" applyFill="1" applyBorder="1" applyAlignment="1">
      <alignment horizontal="center" vertical="center"/>
    </xf>
    <xf numFmtId="0" fontId="75" fillId="18" borderId="62" xfId="0" applyFont="1" applyFill="1" applyBorder="1" applyAlignment="1">
      <alignment horizontal="center" vertical="center"/>
    </xf>
    <xf numFmtId="0" fontId="74" fillId="6" borderId="4" xfId="0" applyFont="1" applyFill="1" applyBorder="1" applyAlignment="1">
      <alignment horizontal="center" vertical="center"/>
    </xf>
    <xf numFmtId="0" fontId="75" fillId="19" borderId="28" xfId="0" applyFont="1" applyFill="1" applyBorder="1" applyAlignment="1">
      <alignment horizontal="center" vertical="center"/>
    </xf>
    <xf numFmtId="9" fontId="30" fillId="5" borderId="8" xfId="1" applyFont="1" applyFill="1" applyBorder="1" applyAlignment="1">
      <alignment horizontal="center" vertical="center"/>
    </xf>
    <xf numFmtId="0" fontId="0" fillId="5" borderId="8" xfId="0" quotePrefix="1" applyFill="1" applyBorder="1" applyAlignment="1">
      <alignment horizontal="center" vertical="center"/>
    </xf>
    <xf numFmtId="2" fontId="0" fillId="0" borderId="19" xfId="0" applyNumberFormat="1" applyBorder="1" applyAlignment="1">
      <alignment horizontal="center" vertical="center"/>
    </xf>
    <xf numFmtId="9" fontId="30" fillId="5" borderId="7" xfId="1" applyFont="1" applyFill="1" applyBorder="1" applyAlignment="1">
      <alignment horizontal="center" vertical="center"/>
    </xf>
    <xf numFmtId="0" fontId="0" fillId="5" borderId="7" xfId="0" quotePrefix="1" applyFill="1" applyBorder="1" applyAlignment="1">
      <alignment horizontal="center" vertical="center"/>
    </xf>
    <xf numFmtId="2" fontId="0" fillId="0" borderId="21" xfId="0" applyNumberFormat="1" applyBorder="1" applyAlignment="1">
      <alignment horizontal="center" vertical="center"/>
    </xf>
    <xf numFmtId="9" fontId="30" fillId="5" borderId="10" xfId="1" applyFont="1" applyFill="1" applyBorder="1" applyAlignment="1">
      <alignment horizontal="center" vertical="center"/>
    </xf>
    <xf numFmtId="2" fontId="0" fillId="0" borderId="20" xfId="0" applyNumberFormat="1" applyBorder="1" applyAlignment="1">
      <alignment horizontal="center" vertical="center"/>
    </xf>
    <xf numFmtId="9" fontId="30" fillId="5" borderId="26" xfId="1" applyFont="1" applyFill="1" applyBorder="1" applyAlignment="1">
      <alignment horizontal="center" vertical="center"/>
    </xf>
    <xf numFmtId="2" fontId="0" fillId="0" borderId="26" xfId="0" applyNumberFormat="1" applyBorder="1" applyAlignment="1">
      <alignment horizontal="center" vertical="center"/>
    </xf>
    <xf numFmtId="2" fontId="0" fillId="0" borderId="27" xfId="0" applyNumberForma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wrapText="1"/>
    </xf>
    <xf numFmtId="0" fontId="7" fillId="5" borderId="8" xfId="0" applyFont="1" applyFill="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7" fillId="0" borderId="13" xfId="0" applyFont="1" applyBorder="1" applyAlignment="1">
      <alignment vertical="center"/>
    </xf>
    <xf numFmtId="0" fontId="67"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54" xfId="0" applyFont="1" applyBorder="1" applyAlignment="1">
      <alignment horizontal="justify" vertical="center" wrapText="1"/>
    </xf>
    <xf numFmtId="0" fontId="6" fillId="0" borderId="53" xfId="0" applyFont="1" applyBorder="1" applyAlignment="1">
      <alignment vertical="center" wrapText="1"/>
    </xf>
    <xf numFmtId="0" fontId="16" fillId="0" borderId="28" xfId="0" applyFont="1" applyBorder="1" applyAlignment="1">
      <alignment horizontal="center" vertical="center"/>
    </xf>
    <xf numFmtId="0" fontId="26" fillId="0" borderId="0" xfId="0" applyFont="1" applyAlignment="1">
      <alignment horizontal="center" vertical="center"/>
    </xf>
    <xf numFmtId="0" fontId="77" fillId="20" borderId="0" xfId="0" applyFont="1" applyFill="1" applyAlignment="1">
      <alignment horizontal="center" vertical="center"/>
    </xf>
    <xf numFmtId="0" fontId="16" fillId="21" borderId="0" xfId="0" applyFont="1" applyFill="1" applyAlignment="1">
      <alignment horizontal="center" vertical="center"/>
    </xf>
    <xf numFmtId="0" fontId="0" fillId="0" borderId="0" xfId="0" applyAlignment="1">
      <alignment horizontal="center"/>
    </xf>
    <xf numFmtId="0" fontId="16" fillId="18" borderId="0" xfId="0" applyFont="1" applyFill="1" applyAlignment="1">
      <alignment horizontal="center" vertical="center"/>
    </xf>
    <xf numFmtId="0" fontId="16" fillId="22" borderId="0" xfId="0" applyFont="1" applyFill="1" applyAlignment="1">
      <alignment horizontal="center" vertical="center"/>
    </xf>
    <xf numFmtId="9" fontId="16" fillId="4" borderId="0" xfId="0" applyNumberFormat="1" applyFont="1" applyFill="1" applyAlignment="1">
      <alignment horizontal="center" vertical="center"/>
    </xf>
    <xf numFmtId="0" fontId="6" fillId="0" borderId="54" xfId="0" applyFont="1" applyBorder="1" applyAlignment="1">
      <alignment horizontal="center" vertical="center" wrapText="1"/>
    </xf>
    <xf numFmtId="0" fontId="6" fillId="0" borderId="0" xfId="0" applyFont="1" applyAlignment="1">
      <alignment horizontal="justify" vertical="center" wrapText="1"/>
    </xf>
    <xf numFmtId="0" fontId="6" fillId="4" borderId="0" xfId="0" applyFont="1" applyFill="1" applyAlignment="1">
      <alignment horizontal="center" vertical="center" wrapText="1"/>
    </xf>
    <xf numFmtId="0" fontId="67" fillId="0" borderId="54" xfId="0" applyFont="1" applyBorder="1" applyAlignment="1">
      <alignment horizontal="center" vertical="center" wrapText="1"/>
    </xf>
    <xf numFmtId="0" fontId="67" fillId="0" borderId="54" xfId="0" applyFont="1" applyBorder="1" applyAlignment="1">
      <alignment vertical="center" wrapText="1"/>
    </xf>
    <xf numFmtId="0" fontId="78" fillId="0" borderId="0" xfId="0" applyFont="1" applyAlignment="1">
      <alignment horizontal="left" vertical="center"/>
    </xf>
    <xf numFmtId="0" fontId="79" fillId="0" borderId="18"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xf numFmtId="0" fontId="27" fillId="0" borderId="0" xfId="0" applyFont="1"/>
    <xf numFmtId="0" fontId="80" fillId="0" borderId="0" xfId="0" applyFont="1" applyAlignment="1">
      <alignment vertical="center"/>
    </xf>
    <xf numFmtId="2" fontId="80" fillId="0" borderId="0" xfId="0" applyNumberFormat="1" applyFont="1" applyAlignment="1">
      <alignment vertical="center"/>
    </xf>
    <xf numFmtId="0" fontId="81" fillId="0" borderId="0" xfId="0" applyFont="1" applyAlignment="1">
      <alignment vertical="center"/>
    </xf>
    <xf numFmtId="9" fontId="80" fillId="0" borderId="0" xfId="0" applyNumberFormat="1" applyFont="1" applyAlignment="1">
      <alignment vertical="center"/>
    </xf>
    <xf numFmtId="0" fontId="28" fillId="0" borderId="0" xfId="0" applyFont="1" applyAlignment="1">
      <alignment vertical="center"/>
    </xf>
    <xf numFmtId="0" fontId="82" fillId="0" borderId="0" xfId="0" applyFont="1" applyAlignment="1">
      <alignment vertical="center"/>
    </xf>
    <xf numFmtId="0" fontId="80" fillId="0" borderId="0" xfId="0" applyFont="1" applyAlignment="1">
      <alignment vertical="center" wrapText="1"/>
    </xf>
    <xf numFmtId="0" fontId="82" fillId="0" borderId="0" xfId="0" applyFont="1" applyAlignment="1">
      <alignment vertical="center" wrapText="1"/>
    </xf>
    <xf numFmtId="0" fontId="0" fillId="0" borderId="0" xfId="0" applyAlignment="1">
      <alignment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16" fillId="5" borderId="19" xfId="0" quotePrefix="1" applyFont="1" applyFill="1" applyBorder="1" applyAlignment="1">
      <alignment horizontal="center" vertical="center"/>
    </xf>
    <xf numFmtId="165" fontId="15" fillId="0" borderId="0" xfId="1" applyNumberFormat="1" applyFont="1" applyFill="1" applyBorder="1" applyAlignment="1">
      <alignment horizontal="center" vertical="top"/>
    </xf>
    <xf numFmtId="9" fontId="44" fillId="0" borderId="0" xfId="0" applyNumberFormat="1" applyFont="1" applyAlignment="1">
      <alignment horizontal="center" vertical="center"/>
    </xf>
    <xf numFmtId="9" fontId="43" fillId="0" borderId="0" xfId="0" applyNumberFormat="1" applyFont="1" applyAlignment="1">
      <alignment horizontal="center" vertical="center"/>
    </xf>
    <xf numFmtId="9" fontId="30" fillId="0" borderId="0" xfId="0" applyNumberFormat="1" applyFont="1" applyAlignment="1">
      <alignment horizontal="center" vertical="center"/>
    </xf>
    <xf numFmtId="9" fontId="7" fillId="0" borderId="0" xfId="1" applyFont="1" applyFill="1" applyBorder="1" applyAlignment="1">
      <alignment horizontal="center" vertical="center"/>
    </xf>
    <xf numFmtId="9" fontId="7" fillId="0" borderId="0" xfId="1" quotePrefix="1" applyFont="1" applyFill="1" applyBorder="1" applyAlignment="1">
      <alignment horizontal="center" vertical="center"/>
    </xf>
    <xf numFmtId="0" fontId="16" fillId="0" borderId="66" xfId="0" applyFont="1" applyBorder="1" applyAlignment="1">
      <alignment horizontal="center" vertical="center" wrapText="1"/>
    </xf>
    <xf numFmtId="165" fontId="15" fillId="7" borderId="64" xfId="1" applyNumberFormat="1" applyFont="1" applyFill="1" applyBorder="1" applyAlignment="1">
      <alignment horizontal="center" vertical="center" wrapText="1"/>
    </xf>
    <xf numFmtId="165" fontId="51" fillId="0" borderId="64" xfId="1" applyNumberFormat="1" applyFont="1" applyBorder="1" applyAlignment="1">
      <alignment horizontal="center" vertical="center" wrapText="1"/>
    </xf>
    <xf numFmtId="9" fontId="43" fillId="4" borderId="63" xfId="0" applyNumberFormat="1" applyFont="1" applyFill="1" applyBorder="1" applyAlignment="1">
      <alignment horizontal="center" vertical="center"/>
    </xf>
    <xf numFmtId="9" fontId="30" fillId="5" borderId="67" xfId="0" applyNumberFormat="1" applyFont="1" applyFill="1" applyBorder="1" applyAlignment="1">
      <alignment horizontal="center" vertical="center"/>
    </xf>
    <xf numFmtId="9" fontId="7" fillId="0" borderId="65" xfId="1" applyFont="1" applyBorder="1" applyAlignment="1">
      <alignment horizontal="center" vertical="center"/>
    </xf>
    <xf numFmtId="9" fontId="7" fillId="0" borderId="64" xfId="1" applyFont="1" applyBorder="1" applyAlignment="1">
      <alignment horizontal="center" vertical="center"/>
    </xf>
    <xf numFmtId="9" fontId="43" fillId="4" borderId="67" xfId="0" applyNumberFormat="1" applyFont="1" applyFill="1" applyBorder="1" applyAlignment="1">
      <alignment horizontal="center" vertical="center"/>
    </xf>
    <xf numFmtId="9" fontId="7" fillId="0" borderId="62" xfId="1" applyFont="1" applyBorder="1" applyAlignment="1">
      <alignment horizontal="center" vertical="center"/>
    </xf>
    <xf numFmtId="9" fontId="7" fillId="0" borderId="64" xfId="1" quotePrefix="1" applyFont="1" applyBorder="1" applyAlignment="1">
      <alignment horizontal="center" vertical="center"/>
    </xf>
    <xf numFmtId="0" fontId="4" fillId="0" borderId="0" xfId="0" applyFont="1"/>
    <xf numFmtId="0" fontId="4" fillId="0" borderId="0" xfId="0" applyFont="1" applyAlignment="1">
      <alignment horizontal="center" vertical="center" wrapText="1"/>
    </xf>
    <xf numFmtId="0" fontId="4" fillId="0" borderId="54" xfId="0" applyFont="1" applyBorder="1" applyAlignment="1">
      <alignment horizontal="center" vertical="center" wrapText="1"/>
    </xf>
    <xf numFmtId="0" fontId="4" fillId="0" borderId="0" xfId="0" applyFont="1" applyAlignment="1">
      <alignment horizontal="justify" vertical="center" wrapText="1"/>
    </xf>
    <xf numFmtId="0" fontId="4" fillId="0" borderId="53" xfId="0" applyFont="1" applyBorder="1" applyAlignment="1">
      <alignment vertical="center" wrapText="1"/>
    </xf>
    <xf numFmtId="0" fontId="4" fillId="4" borderId="0" xfId="0" applyFont="1" applyFill="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vertical="center"/>
    </xf>
    <xf numFmtId="165" fontId="16" fillId="0" borderId="1" xfId="1" quotePrefix="1" applyNumberFormat="1" applyFont="1" applyFill="1" applyBorder="1" applyAlignment="1" applyProtection="1">
      <alignment horizontal="center" vertical="center"/>
      <protection locked="0"/>
    </xf>
    <xf numFmtId="9" fontId="16" fillId="0" borderId="1" xfId="1" applyFont="1" applyFill="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27" fillId="2" borderId="0" xfId="0" applyFont="1" applyFill="1" applyAlignment="1" applyProtection="1">
      <alignment horizontal="center" vertical="center"/>
      <protection locked="0"/>
    </xf>
    <xf numFmtId="1" fontId="16" fillId="13" borderId="8" xfId="1" quotePrefix="1" applyNumberFormat="1" applyFont="1" applyFill="1" applyBorder="1" applyAlignment="1" applyProtection="1">
      <alignment horizontal="center" vertical="center"/>
      <protection locked="0"/>
    </xf>
    <xf numFmtId="2" fontId="16" fillId="0" borderId="9" xfId="1" applyNumberFormat="1" applyFont="1" applyFill="1" applyBorder="1" applyAlignment="1" applyProtection="1">
      <alignment horizontal="center" vertical="center"/>
      <protection locked="0"/>
    </xf>
    <xf numFmtId="165" fontId="16" fillId="0" borderId="7" xfId="1" quotePrefix="1" applyNumberFormat="1" applyFont="1" applyFill="1" applyBorder="1" applyAlignment="1" applyProtection="1">
      <alignment horizontal="center" vertical="center"/>
      <protection locked="0"/>
    </xf>
    <xf numFmtId="9" fontId="16" fillId="0" borderId="0" xfId="1" applyFont="1" applyFill="1" applyBorder="1" applyAlignment="1" applyProtection="1">
      <alignment horizontal="center" vertical="center"/>
      <protection locked="0"/>
    </xf>
    <xf numFmtId="1" fontId="16" fillId="0" borderId="7" xfId="0" quotePrefix="1" applyNumberFormat="1"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1" fontId="16" fillId="0" borderId="7" xfId="1" quotePrefix="1" applyNumberFormat="1" applyFont="1" applyFill="1" applyBorder="1" applyAlignment="1" applyProtection="1">
      <alignment horizontal="center" vertical="center"/>
      <protection locked="0"/>
    </xf>
    <xf numFmtId="1" fontId="16" fillId="0" borderId="0" xfId="1" applyNumberFormat="1" applyFont="1" applyFill="1" applyBorder="1" applyAlignment="1" applyProtection="1">
      <alignment horizontal="center" vertical="center"/>
      <protection locked="0"/>
    </xf>
    <xf numFmtId="165" fontId="16" fillId="0" borderId="10" xfId="1" quotePrefix="1" applyNumberFormat="1" applyFont="1" applyFill="1" applyBorder="1" applyAlignment="1" applyProtection="1">
      <alignment horizontal="center" vertical="center"/>
      <protection locked="0"/>
    </xf>
    <xf numFmtId="9" fontId="16" fillId="0" borderId="11" xfId="1" applyFont="1" applyFill="1" applyBorder="1" applyAlignment="1" applyProtection="1">
      <alignment horizontal="center" vertical="center"/>
      <protection locked="0"/>
    </xf>
    <xf numFmtId="165" fontId="16" fillId="0" borderId="26"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49" fillId="0" borderId="7"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49" fillId="0" borderId="7" xfId="0" quotePrefix="1"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51" fillId="0" borderId="8" xfId="0" applyFont="1" applyBorder="1" applyAlignment="1">
      <alignment horizontal="center" vertical="center"/>
    </xf>
    <xf numFmtId="0" fontId="51" fillId="0" borderId="9" xfId="0" applyFont="1" applyBorder="1" applyAlignment="1">
      <alignment horizontal="center" vertical="center"/>
    </xf>
    <xf numFmtId="0" fontId="46" fillId="0" borderId="0" xfId="0" applyFont="1" applyAlignment="1">
      <alignment vertical="center"/>
    </xf>
    <xf numFmtId="9" fontId="48" fillId="5" borderId="27" xfId="1" applyFont="1" applyFill="1" applyBorder="1" applyAlignment="1" applyProtection="1">
      <alignment horizontal="left" vertical="center" wrapText="1"/>
    </xf>
    <xf numFmtId="0" fontId="16" fillId="4" borderId="22" xfId="0" applyFont="1" applyFill="1" applyBorder="1" applyAlignment="1" applyProtection="1">
      <alignment horizontal="center" vertical="center" wrapText="1"/>
      <protection locked="0"/>
    </xf>
    <xf numFmtId="0" fontId="28" fillId="3" borderId="0" xfId="0" applyFont="1" applyFill="1" applyAlignment="1" applyProtection="1">
      <alignment horizontal="left" vertical="center" wrapText="1"/>
      <protection locked="0"/>
    </xf>
    <xf numFmtId="0" fontId="33" fillId="5" borderId="1" xfId="0" applyFont="1" applyFill="1" applyBorder="1" applyAlignment="1" applyProtection="1">
      <alignment vertical="center" wrapText="1"/>
      <protection locked="0"/>
    </xf>
    <xf numFmtId="0" fontId="24"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33" fillId="5" borderId="8" xfId="0" applyFont="1" applyFill="1" applyBorder="1" applyAlignment="1" applyProtection="1">
      <alignment vertical="center" wrapText="1"/>
      <protection locked="0"/>
    </xf>
    <xf numFmtId="0" fontId="33" fillId="5" borderId="7" xfId="0" applyFont="1" applyFill="1" applyBorder="1" applyAlignment="1" applyProtection="1">
      <alignment vertical="center" wrapText="1"/>
      <protection locked="0"/>
    </xf>
    <xf numFmtId="0" fontId="33" fillId="5" borderId="10" xfId="0" applyFont="1" applyFill="1" applyBorder="1" applyAlignment="1" applyProtection="1">
      <alignment vertical="center" wrapText="1"/>
      <protection locked="0"/>
    </xf>
    <xf numFmtId="0" fontId="69" fillId="0" borderId="0" xfId="0" applyFont="1" applyAlignment="1" applyProtection="1">
      <alignment vertical="center" wrapText="1"/>
      <protection locked="0"/>
    </xf>
    <xf numFmtId="0" fontId="28" fillId="6" borderId="0" xfId="0" applyFont="1" applyFill="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41" fillId="5" borderId="9" xfId="0" applyFont="1" applyFill="1" applyBorder="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26" fillId="0" borderId="11" xfId="0" applyFont="1" applyBorder="1" applyAlignment="1" applyProtection="1">
      <alignment horizontal="left" vertical="center" wrapText="1"/>
      <protection locked="0"/>
    </xf>
    <xf numFmtId="0" fontId="16" fillId="4" borderId="2" xfId="0" applyFont="1" applyFill="1" applyBorder="1" applyAlignment="1" applyProtection="1">
      <alignment horizontal="center" vertical="center" wrapText="1"/>
      <protection locked="0"/>
    </xf>
    <xf numFmtId="0" fontId="27" fillId="3" borderId="0" xfId="0" applyFont="1" applyFill="1" applyAlignment="1" applyProtection="1">
      <alignment horizontal="center" vertical="center"/>
      <protection locked="0"/>
    </xf>
    <xf numFmtId="1" fontId="16" fillId="0" borderId="26" xfId="2" quotePrefix="1" applyNumberFormat="1" applyFont="1" applyFill="1" applyBorder="1" applyAlignment="1" applyProtection="1">
      <alignment horizontal="center" vertical="center"/>
      <protection locked="0"/>
    </xf>
    <xf numFmtId="0" fontId="16" fillId="8" borderId="1" xfId="0" applyFont="1" applyFill="1" applyBorder="1" applyAlignment="1" applyProtection="1">
      <alignment horizontal="center" vertical="center"/>
      <protection locked="0"/>
    </xf>
    <xf numFmtId="0" fontId="35" fillId="5" borderId="0" xfId="0" applyFont="1" applyFill="1" applyAlignment="1" applyProtection="1">
      <alignment vertical="center" wrapText="1"/>
      <protection locked="0"/>
    </xf>
    <xf numFmtId="0" fontId="26" fillId="0" borderId="21" xfId="0" applyFont="1" applyBorder="1" applyAlignment="1" applyProtection="1">
      <alignment vertical="center" wrapText="1"/>
      <protection locked="0"/>
    </xf>
    <xf numFmtId="1" fontId="30" fillId="0" borderId="7" xfId="1" quotePrefix="1" applyNumberFormat="1" applyFont="1" applyFill="1" applyBorder="1" applyAlignment="1" applyProtection="1">
      <alignment horizontal="center" vertical="center"/>
      <protection locked="0"/>
    </xf>
    <xf numFmtId="1" fontId="30" fillId="0" borderId="0" xfId="1" applyNumberFormat="1" applyFont="1" applyFill="1" applyBorder="1" applyAlignment="1" applyProtection="1">
      <alignment horizontal="center" vertical="center"/>
      <protection locked="0"/>
    </xf>
    <xf numFmtId="0" fontId="26" fillId="0" borderId="20" xfId="0" applyFont="1" applyBorder="1" applyAlignment="1" applyProtection="1">
      <alignment vertical="center" wrapText="1"/>
      <protection locked="0"/>
    </xf>
    <xf numFmtId="165" fontId="30" fillId="0" borderId="10" xfId="1" applyNumberFormat="1" applyFont="1" applyFill="1" applyBorder="1" applyAlignment="1" applyProtection="1">
      <alignment horizontal="center" vertical="center"/>
      <protection locked="0"/>
    </xf>
    <xf numFmtId="0" fontId="26" fillId="5" borderId="27" xfId="0" applyFont="1" applyFill="1" applyBorder="1" applyAlignment="1" applyProtection="1">
      <alignment vertical="center" wrapText="1"/>
      <protection locked="0"/>
    </xf>
    <xf numFmtId="0" fontId="35" fillId="5" borderId="27" xfId="0" applyFont="1" applyFill="1" applyBorder="1" applyAlignment="1" applyProtection="1">
      <alignment vertical="center" wrapText="1"/>
      <protection locked="0"/>
    </xf>
    <xf numFmtId="165" fontId="16" fillId="0" borderId="9" xfId="1" quotePrefix="1" applyNumberFormat="1" applyFont="1" applyFill="1" applyBorder="1" applyAlignment="1" applyProtection="1">
      <alignment horizontal="center" vertical="center"/>
      <protection locked="0"/>
    </xf>
    <xf numFmtId="9" fontId="16" fillId="0" borderId="9" xfId="1" applyFont="1" applyFill="1" applyBorder="1" applyAlignment="1" applyProtection="1">
      <alignment horizontal="center" vertical="center"/>
      <protection locked="0"/>
    </xf>
    <xf numFmtId="0" fontId="26" fillId="0" borderId="0" xfId="0" applyFont="1" applyAlignment="1" applyProtection="1">
      <alignment vertical="center" wrapText="1"/>
      <protection locked="0"/>
    </xf>
    <xf numFmtId="165" fontId="30" fillId="0" borderId="7" xfId="1" applyNumberFormat="1" applyFont="1" applyFill="1" applyBorder="1" applyAlignment="1" applyProtection="1">
      <alignment horizontal="center" vertical="center"/>
      <protection locked="0"/>
    </xf>
    <xf numFmtId="0" fontId="50" fillId="0" borderId="11" xfId="3" applyFont="1" applyFill="1" applyBorder="1" applyAlignment="1" applyProtection="1">
      <alignment vertical="center" wrapText="1"/>
      <protection locked="0"/>
    </xf>
    <xf numFmtId="0" fontId="30" fillId="5" borderId="10" xfId="0" quotePrefix="1" applyFont="1" applyFill="1" applyBorder="1" applyAlignment="1" applyProtection="1">
      <alignment horizontal="center" vertical="center"/>
      <protection locked="0"/>
    </xf>
    <xf numFmtId="0" fontId="30" fillId="5" borderId="11" xfId="0" quotePrefix="1" applyFont="1" applyFill="1" applyBorder="1" applyAlignment="1" applyProtection="1">
      <alignment horizontal="center" vertical="center"/>
      <protection locked="0"/>
    </xf>
    <xf numFmtId="0" fontId="26" fillId="5" borderId="0" xfId="0" applyFont="1" applyFill="1" applyAlignment="1" applyProtection="1">
      <alignment vertical="center" wrapText="1"/>
      <protection locked="0"/>
    </xf>
    <xf numFmtId="0" fontId="16" fillId="5" borderId="8" xfId="0" quotePrefix="1" applyFont="1" applyFill="1" applyBorder="1" applyAlignment="1" applyProtection="1">
      <alignment horizontal="center" vertical="center"/>
      <protection locked="0"/>
    </xf>
    <xf numFmtId="0" fontId="16" fillId="5" borderId="9" xfId="0" quotePrefix="1" applyFont="1" applyFill="1" applyBorder="1" applyAlignment="1" applyProtection="1">
      <alignment horizontal="center" vertical="center"/>
      <protection locked="0"/>
    </xf>
    <xf numFmtId="0" fontId="35" fillId="5" borderId="9" xfId="0" applyFont="1" applyFill="1" applyBorder="1" applyAlignment="1" applyProtection="1">
      <alignment vertical="center" wrapText="1"/>
      <protection locked="0"/>
    </xf>
    <xf numFmtId="0" fontId="33" fillId="0" borderId="0" xfId="0" applyFont="1" applyAlignment="1" applyProtection="1">
      <alignment vertical="center" wrapText="1"/>
      <protection locked="0"/>
    </xf>
    <xf numFmtId="9" fontId="30" fillId="0" borderId="0" xfId="1" applyFont="1" applyFill="1" applyBorder="1" applyAlignment="1" applyProtection="1">
      <alignment horizontal="center" vertical="center"/>
      <protection locked="0"/>
    </xf>
    <xf numFmtId="165" fontId="30" fillId="10" borderId="7" xfId="1" applyNumberFormat="1" applyFont="1" applyFill="1" applyBorder="1" applyAlignment="1" applyProtection="1">
      <alignment horizontal="center" vertical="center"/>
      <protection locked="0"/>
    </xf>
    <xf numFmtId="0" fontId="50" fillId="0" borderId="0" xfId="3" applyFont="1" applyFill="1" applyBorder="1" applyAlignment="1" applyProtection="1">
      <alignment vertical="center" wrapText="1"/>
      <protection locked="0"/>
    </xf>
    <xf numFmtId="0" fontId="30" fillId="5" borderId="7" xfId="0" quotePrefix="1" applyFont="1" applyFill="1" applyBorder="1" applyAlignment="1" applyProtection="1">
      <alignment horizontal="center" vertical="center"/>
      <protection locked="0"/>
    </xf>
    <xf numFmtId="0" fontId="30" fillId="5" borderId="0" xfId="0" quotePrefix="1" applyFont="1" applyFill="1" applyAlignment="1" applyProtection="1">
      <alignment horizontal="center" vertical="center"/>
      <protection locked="0"/>
    </xf>
    <xf numFmtId="1" fontId="30" fillId="0" borderId="7" xfId="0" applyNumberFormat="1" applyFont="1" applyBorder="1" applyAlignment="1" applyProtection="1">
      <alignment horizontal="center" vertical="center"/>
      <protection locked="0"/>
    </xf>
    <xf numFmtId="0" fontId="33" fillId="0" borderId="11" xfId="0" applyFont="1" applyBorder="1" applyAlignment="1" applyProtection="1">
      <alignment vertical="center" wrapText="1"/>
      <protection locked="0"/>
    </xf>
    <xf numFmtId="0" fontId="33" fillId="5" borderId="27" xfId="0" applyFont="1" applyFill="1" applyBorder="1" applyAlignment="1" applyProtection="1">
      <alignment vertical="center" wrapText="1"/>
      <protection locked="0"/>
    </xf>
    <xf numFmtId="165" fontId="16" fillId="0" borderId="26" xfId="1" applyNumberFormat="1" applyFont="1" applyFill="1" applyBorder="1" applyAlignment="1" applyProtection="1">
      <alignment horizontal="center" vertical="center"/>
      <protection locked="0"/>
    </xf>
    <xf numFmtId="165" fontId="16" fillId="0" borderId="1" xfId="1" applyNumberFormat="1" applyFont="1" applyFill="1" applyBorder="1" applyAlignment="1" applyProtection="1">
      <alignment horizontal="center" vertical="center"/>
      <protection locked="0"/>
    </xf>
    <xf numFmtId="0" fontId="26" fillId="5" borderId="1" xfId="0" applyFont="1" applyFill="1" applyBorder="1" applyAlignment="1" applyProtection="1">
      <alignment vertical="center" wrapText="1"/>
      <protection locked="0"/>
    </xf>
    <xf numFmtId="0" fontId="29" fillId="0" borderId="26" xfId="0" quotePrefix="1" applyFont="1" applyBorder="1" applyAlignment="1" applyProtection="1">
      <alignment horizontal="center" vertical="center"/>
      <protection locked="0"/>
    </xf>
    <xf numFmtId="0" fontId="29" fillId="0" borderId="1" xfId="0" quotePrefix="1" applyFont="1" applyBorder="1" applyAlignment="1" applyProtection="1">
      <alignment horizontal="center" vertical="center"/>
      <protection locked="0"/>
    </xf>
    <xf numFmtId="0" fontId="24" fillId="0" borderId="21" xfId="0" applyFont="1" applyBorder="1" applyAlignment="1" applyProtection="1">
      <alignment horizontal="left" vertical="center" wrapText="1"/>
      <protection locked="0"/>
    </xf>
    <xf numFmtId="0" fontId="28" fillId="2" borderId="21" xfId="0" applyFont="1" applyFill="1" applyBorder="1" applyAlignment="1" applyProtection="1">
      <alignment horizontal="left" vertical="center" wrapText="1"/>
      <protection locked="0"/>
    </xf>
    <xf numFmtId="0" fontId="16" fillId="0" borderId="21" xfId="0" applyFont="1" applyBorder="1" applyAlignment="1" applyProtection="1">
      <alignment horizontal="left" vertical="center" wrapText="1"/>
      <protection locked="0"/>
    </xf>
    <xf numFmtId="0" fontId="35" fillId="5" borderId="19" xfId="0" applyFont="1" applyFill="1" applyBorder="1" applyAlignment="1" applyProtection="1">
      <alignment vertical="center" wrapText="1"/>
      <protection locked="0"/>
    </xf>
    <xf numFmtId="0" fontId="33" fillId="0" borderId="21" xfId="0" applyFont="1" applyBorder="1" applyAlignment="1" applyProtection="1">
      <alignment vertical="center" wrapText="1"/>
      <protection locked="0"/>
    </xf>
    <xf numFmtId="0" fontId="30" fillId="0" borderId="7" xfId="0" applyFont="1" applyBorder="1" applyAlignment="1" applyProtection="1">
      <alignment horizontal="center" vertical="center"/>
      <protection locked="0"/>
    </xf>
    <xf numFmtId="0" fontId="33" fillId="0" borderId="20" xfId="0" applyFont="1" applyBorder="1" applyAlignment="1" applyProtection="1">
      <alignment vertical="center" wrapText="1"/>
      <protection locked="0"/>
    </xf>
    <xf numFmtId="0" fontId="30" fillId="0" borderId="10" xfId="0" applyFont="1" applyBorder="1" applyAlignment="1" applyProtection="1">
      <alignment horizontal="center" vertical="center"/>
      <protection locked="0"/>
    </xf>
    <xf numFmtId="165" fontId="16" fillId="13" borderId="26" xfId="1" applyNumberFormat="1" applyFont="1" applyFill="1" applyBorder="1" applyAlignment="1" applyProtection="1">
      <alignment horizontal="center" vertical="center"/>
      <protection locked="0"/>
    </xf>
    <xf numFmtId="164" fontId="49" fillId="0" borderId="7" xfId="0" applyNumberFormat="1" applyFont="1" applyBorder="1" applyAlignment="1" applyProtection="1">
      <alignment horizontal="center" vertical="center"/>
      <protection locked="0"/>
    </xf>
    <xf numFmtId="164" fontId="30" fillId="0" borderId="7" xfId="0" applyNumberFormat="1" applyFont="1" applyBorder="1" applyAlignment="1" applyProtection="1">
      <alignment horizontal="center" vertical="center"/>
      <protection locked="0"/>
    </xf>
    <xf numFmtId="164" fontId="30" fillId="0" borderId="10" xfId="0" applyNumberFormat="1" applyFont="1" applyBorder="1" applyAlignment="1" applyProtection="1">
      <alignment horizontal="center" vertical="center"/>
      <protection locked="0"/>
    </xf>
    <xf numFmtId="164" fontId="30" fillId="0" borderId="0" xfId="0" applyNumberFormat="1" applyFont="1" applyAlignment="1" applyProtection="1">
      <alignment horizontal="center" vertical="center"/>
      <protection locked="0"/>
    </xf>
    <xf numFmtId="1" fontId="16" fillId="0" borderId="1" xfId="1" applyNumberFormat="1" applyFont="1" applyFill="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165" fontId="16" fillId="0" borderId="10" xfId="1" applyNumberFormat="1" applyFont="1" applyFill="1" applyBorder="1" applyAlignment="1" applyProtection="1">
      <alignment horizontal="center" vertical="center"/>
      <protection locked="0"/>
    </xf>
    <xf numFmtId="165" fontId="16" fillId="0" borderId="11" xfId="1" applyNumberFormat="1" applyFont="1" applyFill="1" applyBorder="1" applyAlignment="1" applyProtection="1">
      <alignment horizontal="center" vertical="center"/>
      <protection locked="0"/>
    </xf>
    <xf numFmtId="0" fontId="26" fillId="5" borderId="19" xfId="0" applyFont="1" applyFill="1" applyBorder="1" applyAlignment="1" applyProtection="1">
      <alignment vertical="center" wrapText="1"/>
      <protection locked="0"/>
    </xf>
    <xf numFmtId="9" fontId="16" fillId="0" borderId="10" xfId="1" applyFont="1" applyFill="1" applyBorder="1" applyAlignment="1" applyProtection="1">
      <alignment horizontal="center" vertical="center"/>
      <protection locked="0"/>
    </xf>
    <xf numFmtId="0" fontId="33" fillId="0" borderId="27" xfId="0" applyFont="1" applyBorder="1" applyAlignment="1" applyProtection="1">
      <alignment vertical="center" wrapText="1"/>
      <protection locked="0"/>
    </xf>
    <xf numFmtId="1" fontId="16" fillId="0" borderId="26" xfId="0" quotePrefix="1" applyNumberFormat="1"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3" fillId="0" borderId="0" xfId="0" applyFont="1" applyAlignment="1" applyProtection="1">
      <alignment vertical="center" wrapText="1"/>
      <protection locked="0"/>
    </xf>
    <xf numFmtId="0" fontId="22" fillId="0" borderId="0" xfId="0" applyFont="1" applyAlignment="1" applyProtection="1">
      <alignment horizontal="center" vertical="center"/>
      <protection locked="0"/>
    </xf>
    <xf numFmtId="0" fontId="28" fillId="6" borderId="4" xfId="0" applyFont="1" applyFill="1" applyBorder="1" applyAlignment="1" applyProtection="1">
      <alignment horizontal="left" vertical="center" wrapText="1"/>
      <protection locked="0"/>
    </xf>
    <xf numFmtId="0" fontId="27" fillId="6" borderId="4" xfId="0" applyFont="1" applyFill="1" applyBorder="1" applyAlignment="1" applyProtection="1">
      <alignment horizontal="center" vertical="center"/>
      <protection locked="0"/>
    </xf>
    <xf numFmtId="0" fontId="33" fillId="5" borderId="19" xfId="0" applyFont="1" applyFill="1" applyBorder="1" applyAlignment="1" applyProtection="1">
      <alignment vertical="center" wrapText="1"/>
      <protection locked="0"/>
    </xf>
    <xf numFmtId="1" fontId="30" fillId="0" borderId="10" xfId="0" applyNumberFormat="1" applyFont="1" applyBorder="1" applyAlignment="1" applyProtection="1">
      <alignment horizontal="center" vertical="center"/>
      <protection locked="0"/>
    </xf>
    <xf numFmtId="1" fontId="16" fillId="5" borderId="8" xfId="0" applyNumberFormat="1" applyFont="1" applyFill="1" applyBorder="1" applyAlignment="1">
      <alignment horizontal="center" vertical="center"/>
    </xf>
    <xf numFmtId="0" fontId="16" fillId="0" borderId="9" xfId="0" applyFont="1" applyBorder="1" applyAlignment="1">
      <alignment horizontal="center" vertical="center"/>
    </xf>
    <xf numFmtId="1" fontId="16" fillId="0" borderId="8" xfId="0" applyNumberFormat="1" applyFont="1" applyBorder="1" applyAlignment="1">
      <alignment horizontal="center" vertical="center"/>
    </xf>
    <xf numFmtId="1" fontId="46" fillId="5" borderId="8" xfId="0" applyNumberFormat="1" applyFont="1" applyFill="1" applyBorder="1" applyAlignment="1">
      <alignment horizontal="center" vertical="center"/>
    </xf>
    <xf numFmtId="165" fontId="30" fillId="0" borderId="0" xfId="1" applyNumberFormat="1" applyFont="1" applyFill="1" applyBorder="1" applyAlignment="1" applyProtection="1">
      <alignment horizontal="center" vertical="center"/>
    </xf>
    <xf numFmtId="1" fontId="16" fillId="0" borderId="0" xfId="0" applyNumberFormat="1" applyFont="1" applyAlignment="1">
      <alignment horizontal="center" vertical="center"/>
    </xf>
    <xf numFmtId="0" fontId="16" fillId="0" borderId="8" xfId="0" applyFont="1" applyBorder="1" applyAlignment="1">
      <alignment horizontal="center" vertical="center"/>
    </xf>
    <xf numFmtId="1" fontId="16" fillId="0" borderId="9" xfId="0" applyNumberFormat="1" applyFont="1" applyBorder="1" applyAlignment="1">
      <alignment horizontal="center" vertical="center"/>
    </xf>
    <xf numFmtId="1" fontId="30" fillId="0" borderId="11" xfId="1" applyNumberFormat="1" applyFont="1" applyFill="1" applyBorder="1" applyAlignment="1" applyProtection="1">
      <alignment horizontal="center" vertical="center"/>
    </xf>
    <xf numFmtId="1" fontId="30" fillId="0" borderId="0" xfId="1" applyNumberFormat="1" applyFont="1" applyFill="1" applyBorder="1" applyAlignment="1" applyProtection="1">
      <alignment horizontal="center" vertical="center"/>
    </xf>
    <xf numFmtId="0" fontId="16" fillId="0" borderId="26" xfId="0" applyFont="1" applyBorder="1" applyAlignment="1">
      <alignment horizontal="center" vertical="center"/>
    </xf>
    <xf numFmtId="0" fontId="16" fillId="0" borderId="1" xfId="0" applyFont="1" applyBorder="1" applyAlignment="1">
      <alignment horizontal="center" vertical="center"/>
    </xf>
    <xf numFmtId="0" fontId="0" fillId="0" borderId="26" xfId="0" applyBorder="1" applyAlignment="1">
      <alignment horizontal="center" vertical="center"/>
    </xf>
    <xf numFmtId="165" fontId="0" fillId="0" borderId="27" xfId="1" applyNumberFormat="1" applyFont="1" applyBorder="1" applyAlignment="1">
      <alignment horizontal="center" vertical="center"/>
    </xf>
    <xf numFmtId="0" fontId="34" fillId="4" borderId="1" xfId="0" applyFont="1" applyFill="1" applyBorder="1" applyAlignment="1">
      <alignment horizontal="center" vertical="center" wrapText="1"/>
    </xf>
    <xf numFmtId="0" fontId="26" fillId="5" borderId="1" xfId="0" applyFont="1" applyFill="1" applyBorder="1" applyAlignment="1" applyProtection="1">
      <alignment horizontal="left" vertical="center" wrapText="1"/>
      <protection locked="0"/>
    </xf>
    <xf numFmtId="0" fontId="83" fillId="23" borderId="29" xfId="0" applyFont="1" applyFill="1" applyBorder="1" applyAlignment="1">
      <alignment horizontal="left" vertical="top" wrapText="1"/>
    </xf>
    <xf numFmtId="166" fontId="84" fillId="23" borderId="29" xfId="0" applyNumberFormat="1" applyFont="1" applyFill="1" applyBorder="1" applyAlignment="1">
      <alignment horizontal="right" vertical="top"/>
    </xf>
    <xf numFmtId="165" fontId="16" fillId="0" borderId="9" xfId="1" applyNumberFormat="1" applyFont="1" applyFill="1" applyBorder="1" applyAlignment="1" applyProtection="1">
      <alignment horizontal="center" vertical="center"/>
      <protection locked="0"/>
    </xf>
    <xf numFmtId="0" fontId="41" fillId="0" borderId="0" xfId="0" applyFont="1" applyAlignment="1" applyProtection="1">
      <alignment vertical="center" wrapText="1"/>
      <protection locked="0"/>
    </xf>
    <xf numFmtId="9" fontId="30" fillId="0" borderId="11" xfId="1" applyFont="1" applyFill="1" applyBorder="1" applyAlignment="1" applyProtection="1">
      <alignment horizontal="center" vertical="center"/>
    </xf>
    <xf numFmtId="9" fontId="30" fillId="0" borderId="0" xfId="1" applyFont="1" applyFill="1" applyBorder="1" applyAlignment="1" applyProtection="1">
      <alignment horizontal="center" vertical="center"/>
    </xf>
    <xf numFmtId="2" fontId="49" fillId="0" borderId="7" xfId="0" applyNumberFormat="1" applyFont="1" applyBorder="1" applyAlignment="1" applyProtection="1">
      <alignment horizontal="center" vertical="center"/>
      <protection locked="0"/>
    </xf>
    <xf numFmtId="2" fontId="30" fillId="0" borderId="0" xfId="0" applyNumberFormat="1" applyFont="1" applyAlignment="1" applyProtection="1">
      <alignment horizontal="center" vertical="center"/>
      <protection locked="0"/>
    </xf>
    <xf numFmtId="2" fontId="30" fillId="0" borderId="7" xfId="0" applyNumberFormat="1" applyFont="1" applyBorder="1" applyAlignment="1" applyProtection="1">
      <alignment horizontal="center" vertical="center"/>
      <protection locked="0"/>
    </xf>
    <xf numFmtId="2" fontId="30" fillId="0" borderId="10" xfId="0" applyNumberFormat="1" applyFont="1" applyBorder="1" applyAlignment="1" applyProtection="1">
      <alignment horizontal="center" vertical="center"/>
      <protection locked="0"/>
    </xf>
    <xf numFmtId="2" fontId="30" fillId="0" borderId="11" xfId="0" applyNumberFormat="1" applyFont="1" applyBorder="1" applyAlignment="1" applyProtection="1">
      <alignment horizontal="center" vertical="center"/>
      <protection locked="0"/>
    </xf>
    <xf numFmtId="2" fontId="16" fillId="13" borderId="26" xfId="1" applyNumberFormat="1" applyFont="1" applyFill="1" applyBorder="1" applyAlignment="1" applyProtection="1">
      <alignment horizontal="center" vertical="center"/>
      <protection locked="0"/>
    </xf>
    <xf numFmtId="2" fontId="16" fillId="0" borderId="1" xfId="1" applyNumberFormat="1" applyFont="1" applyFill="1" applyBorder="1" applyAlignment="1" applyProtection="1">
      <alignment horizontal="center" vertical="center"/>
      <protection locked="0"/>
    </xf>
    <xf numFmtId="2" fontId="16" fillId="0" borderId="26" xfId="1" quotePrefix="1" applyNumberFormat="1" applyFont="1" applyFill="1" applyBorder="1" applyAlignment="1" applyProtection="1">
      <alignment horizontal="center" vertical="center"/>
      <protection locked="0"/>
    </xf>
    <xf numFmtId="2" fontId="49" fillId="0" borderId="10" xfId="0" applyNumberFormat="1" applyFont="1" applyBorder="1" applyAlignment="1" applyProtection="1">
      <alignment horizontal="center" vertical="center"/>
      <protection locked="0"/>
    </xf>
    <xf numFmtId="0" fontId="25" fillId="5" borderId="8" xfId="0" applyFont="1" applyFill="1" applyBorder="1" applyAlignment="1" applyProtection="1">
      <alignment horizontal="center" vertical="center"/>
      <protection locked="0"/>
    </xf>
    <xf numFmtId="0" fontId="41" fillId="5" borderId="9" xfId="0" applyFont="1" applyFill="1" applyBorder="1" applyAlignment="1" applyProtection="1">
      <alignment vertical="center" wrapText="1"/>
      <protection locked="0"/>
    </xf>
    <xf numFmtId="0" fontId="32" fillId="0" borderId="7" xfId="0" applyFont="1" applyBorder="1" applyAlignment="1" applyProtection="1">
      <alignment horizontal="center" vertical="center"/>
      <protection locked="0"/>
    </xf>
    <xf numFmtId="0" fontId="32" fillId="0" borderId="10" xfId="0" applyFont="1" applyBorder="1" applyAlignment="1" applyProtection="1">
      <alignment horizontal="center" vertical="center"/>
      <protection locked="0"/>
    </xf>
    <xf numFmtId="0" fontId="26" fillId="0" borderId="11" xfId="0" applyFont="1" applyBorder="1" applyAlignment="1" applyProtection="1">
      <alignment vertical="center" wrapText="1"/>
      <protection locked="0"/>
    </xf>
    <xf numFmtId="0" fontId="35" fillId="5" borderId="8" xfId="0" applyFont="1" applyFill="1" applyBorder="1" applyAlignment="1" applyProtection="1">
      <alignment horizontal="center" vertical="center"/>
      <protection locked="0"/>
    </xf>
    <xf numFmtId="0" fontId="26" fillId="0" borderId="7" xfId="0" applyFont="1" applyBorder="1" applyAlignment="1" applyProtection="1">
      <alignment horizontal="center" vertical="center"/>
      <protection locked="0"/>
    </xf>
    <xf numFmtId="0" fontId="26" fillId="0" borderId="10" xfId="0" applyFont="1" applyBorder="1" applyAlignment="1" applyProtection="1">
      <alignment horizontal="center" vertical="center"/>
      <protection locked="0"/>
    </xf>
    <xf numFmtId="0" fontId="16" fillId="4" borderId="24" xfId="0" applyFont="1" applyFill="1" applyBorder="1" applyAlignment="1" applyProtection="1">
      <alignment horizontal="center" vertical="center" wrapText="1"/>
      <protection locked="0"/>
    </xf>
    <xf numFmtId="0" fontId="16" fillId="4" borderId="28" xfId="0" applyFont="1" applyFill="1" applyBorder="1" applyAlignment="1" applyProtection="1">
      <alignment horizontal="center" vertical="center" wrapText="1"/>
      <protection locked="0"/>
    </xf>
    <xf numFmtId="9" fontId="0" fillId="0" borderId="1" xfId="1" applyFont="1" applyBorder="1" applyAlignment="1">
      <alignment horizontal="center" vertical="center" wrapText="1"/>
    </xf>
    <xf numFmtId="9" fontId="0" fillId="0" borderId="26" xfId="1" applyFont="1" applyBorder="1" applyAlignment="1">
      <alignment horizontal="center" vertical="center" wrapText="1"/>
    </xf>
    <xf numFmtId="9" fontId="0" fillId="0" borderId="27" xfId="1" applyFont="1" applyBorder="1" applyAlignment="1">
      <alignment horizontal="center" vertical="center" wrapText="1"/>
    </xf>
    <xf numFmtId="166" fontId="86" fillId="23" borderId="68" xfId="0" applyNumberFormat="1" applyFont="1" applyFill="1" applyBorder="1" applyAlignment="1">
      <alignment horizontal="right" vertical="top"/>
    </xf>
    <xf numFmtId="166" fontId="86" fillId="23" borderId="68" xfId="5" applyNumberFormat="1" applyFont="1" applyFill="1" applyBorder="1" applyAlignment="1">
      <alignment horizontal="right" vertical="top"/>
    </xf>
    <xf numFmtId="0" fontId="87" fillId="23" borderId="69" xfId="5" applyFont="1" applyFill="1" applyBorder="1" applyAlignment="1">
      <alignment horizontal="left" vertical="top" wrapText="1"/>
    </xf>
    <xf numFmtId="167" fontId="87" fillId="23" borderId="69" xfId="5" applyNumberFormat="1" applyFont="1" applyFill="1" applyBorder="1" applyAlignment="1">
      <alignment horizontal="right" vertical="top"/>
    </xf>
    <xf numFmtId="0" fontId="57" fillId="11" borderId="40" xfId="4" applyFont="1" applyFill="1" applyBorder="1" applyAlignment="1">
      <alignment horizontal="center" vertical="center"/>
    </xf>
    <xf numFmtId="0" fontId="57" fillId="11" borderId="41" xfId="4" applyFont="1" applyFill="1" applyBorder="1" applyAlignment="1">
      <alignment horizontal="center" vertical="center"/>
    </xf>
    <xf numFmtId="0" fontId="57" fillId="11" borderId="42" xfId="4" applyFont="1" applyFill="1" applyBorder="1" applyAlignment="1">
      <alignment horizontal="center" vertical="center"/>
    </xf>
    <xf numFmtId="0" fontId="61" fillId="8" borderId="43" xfId="4" applyFont="1" applyFill="1" applyBorder="1" applyAlignment="1">
      <alignment horizontal="center" vertical="center"/>
    </xf>
    <xf numFmtId="0" fontId="16" fillId="4" borderId="2" xfId="0" applyFont="1" applyFill="1" applyBorder="1" applyAlignment="1" applyProtection="1">
      <alignment horizontal="center" vertical="center" wrapText="1"/>
      <protection locked="0"/>
    </xf>
    <xf numFmtId="0" fontId="16" fillId="4" borderId="4" xfId="0" applyFont="1" applyFill="1" applyBorder="1" applyAlignment="1" applyProtection="1">
      <alignment horizontal="center" vertical="center" wrapText="1"/>
      <protection locked="0"/>
    </xf>
    <xf numFmtId="0" fontId="16" fillId="4" borderId="18" xfId="0" applyFont="1" applyFill="1" applyBorder="1" applyAlignment="1" applyProtection="1">
      <alignment horizontal="center" vertical="center" wrapText="1"/>
      <protection locked="0"/>
    </xf>
    <xf numFmtId="0" fontId="16" fillId="4" borderId="22"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7" fillId="0" borderId="18" xfId="0" applyFont="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14"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0" xfId="0" applyFont="1" applyAlignment="1">
      <alignment horizontal="center" vertical="center" wrapText="1"/>
    </xf>
    <xf numFmtId="0" fontId="15" fillId="9" borderId="2"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18"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19" fillId="4" borderId="1" xfId="0" applyFont="1" applyFill="1" applyBorder="1" applyAlignment="1">
      <alignment horizontal="left" vertical="center" wrapText="1"/>
    </xf>
    <xf numFmtId="0" fontId="19" fillId="4" borderId="27" xfId="0" applyFont="1" applyFill="1" applyBorder="1" applyAlignment="1">
      <alignment horizontal="left" vertical="center" wrapText="1"/>
    </xf>
    <xf numFmtId="0" fontId="34" fillId="4" borderId="1" xfId="0" applyFont="1" applyFill="1" applyBorder="1" applyAlignment="1">
      <alignment horizontal="center" vertical="center" wrapText="1"/>
    </xf>
    <xf numFmtId="0" fontId="34" fillId="4" borderId="27" xfId="0" applyFont="1" applyFill="1" applyBorder="1" applyAlignment="1">
      <alignment horizontal="center" vertical="center" wrapText="1"/>
    </xf>
    <xf numFmtId="0" fontId="45" fillId="0" borderId="0" xfId="3" applyFill="1" applyBorder="1" applyAlignment="1">
      <alignment horizontal="left" vertical="top" wrapText="1"/>
    </xf>
    <xf numFmtId="0" fontId="19" fillId="4" borderId="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83" fillId="23" borderId="29" xfId="0" applyFont="1" applyFill="1" applyBorder="1" applyAlignment="1">
      <alignment horizontal="left" vertical="top" wrapText="1"/>
    </xf>
    <xf numFmtId="0" fontId="67" fillId="0" borderId="0" xfId="0" applyFont="1" applyAlignment="1">
      <alignment horizontal="center" vertical="center" wrapText="1"/>
    </xf>
    <xf numFmtId="0" fontId="76" fillId="0" borderId="0" xfId="0" applyFont="1" applyAlignment="1">
      <alignment horizontal="center"/>
    </xf>
    <xf numFmtId="0" fontId="66" fillId="0" borderId="0" xfId="0" applyFont="1" applyAlignment="1">
      <alignment horizontal="center" vertical="center" wrapText="1"/>
    </xf>
    <xf numFmtId="0" fontId="67" fillId="0" borderId="0" xfId="0" applyFont="1" applyAlignment="1">
      <alignment horizontal="center" vertical="center"/>
    </xf>
    <xf numFmtId="0" fontId="67" fillId="0" borderId="54" xfId="0" applyFont="1" applyBorder="1" applyAlignment="1">
      <alignment horizontal="center" vertical="center"/>
    </xf>
    <xf numFmtId="0" fontId="67" fillId="0" borderId="0" xfId="0" applyFont="1" applyAlignment="1">
      <alignment horizontal="center"/>
    </xf>
    <xf numFmtId="0" fontId="67" fillId="0" borderId="54" xfId="0" applyFont="1" applyBorder="1" applyAlignment="1">
      <alignment horizontal="center"/>
    </xf>
    <xf numFmtId="0" fontId="4" fillId="0" borderId="0" xfId="0" applyFont="1" applyAlignment="1">
      <alignment horizontal="center" vertical="center" wrapText="1"/>
    </xf>
    <xf numFmtId="0" fontId="67" fillId="0" borderId="55" xfId="0" applyFont="1" applyBorder="1" applyAlignment="1">
      <alignment horizontal="center" vertical="center" wrapText="1"/>
    </xf>
    <xf numFmtId="0" fontId="67" fillId="0" borderId="56" xfId="0" applyFont="1" applyBorder="1" applyAlignment="1">
      <alignment horizontal="center" vertical="center" wrapText="1"/>
    </xf>
    <xf numFmtId="0" fontId="67" fillId="0" borderId="60" xfId="0" applyFont="1" applyBorder="1" applyAlignment="1">
      <alignment horizontal="center" vertical="center" wrapText="1"/>
    </xf>
    <xf numFmtId="0" fontId="6" fillId="0" borderId="0" xfId="0" applyFont="1" applyAlignment="1">
      <alignment horizontal="center" vertical="center" wrapText="1"/>
    </xf>
    <xf numFmtId="0" fontId="66" fillId="0" borderId="55" xfId="0" applyFont="1" applyBorder="1" applyAlignment="1">
      <alignment horizontal="center" vertical="center" wrapText="1"/>
    </xf>
    <xf numFmtId="0" fontId="66" fillId="0" borderId="56" xfId="0" applyFont="1" applyBorder="1" applyAlignment="1">
      <alignment horizontal="center" vertical="center" wrapText="1"/>
    </xf>
    <xf numFmtId="0" fontId="66" fillId="0" borderId="60" xfId="0" applyFont="1" applyBorder="1" applyAlignment="1">
      <alignment horizontal="center" vertical="center" wrapText="1"/>
    </xf>
  </cellXfs>
  <cellStyles count="6">
    <cellStyle name="Hipervínculo" xfId="3" builtinId="8"/>
    <cellStyle name="Millares" xfId="2" builtinId="3"/>
    <cellStyle name="Normal" xfId="0" builtinId="0"/>
    <cellStyle name="Normal 2" xfId="4" xr:uid="{00000000-0005-0000-0000-000003000000}"/>
    <cellStyle name="Normal 3" xfId="5" xr:uid="{F78EBA8E-3694-4104-8652-60300C19ECB7}"/>
    <cellStyle name="Porcentaje" xfId="1" builtinId="5"/>
  </cellStyles>
  <dxfs count="1509">
    <dxf>
      <fill>
        <patternFill>
          <bgColor rgb="FF92D050"/>
        </patternFill>
      </fill>
    </dxf>
    <dxf>
      <fill>
        <patternFill patternType="solid">
          <fgColor auto="1"/>
          <bgColor rgb="FFFF5D5D"/>
        </patternFill>
      </fill>
    </dxf>
    <dxf>
      <fill>
        <patternFill>
          <bgColor theme="6" tint="0.59996337778862885"/>
        </patternFill>
      </fill>
    </dxf>
    <dxf>
      <fill>
        <patternFill>
          <bgColor rgb="FFFFFF99"/>
        </patternFill>
      </fill>
    </dxf>
    <dxf>
      <fill>
        <patternFill>
          <bgColor theme="9" tint="0.59996337778862885"/>
        </patternFill>
      </fill>
    </dxf>
    <dxf>
      <fill>
        <patternFill>
          <bgColor rgb="FFFFFF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theme="9" tint="0.59996337778862885"/>
        </patternFill>
      </fill>
    </dxf>
    <dxf>
      <fill>
        <patternFill>
          <bgColor rgb="FFFFFF99"/>
        </patternFill>
      </fill>
    </dxf>
    <dxf>
      <fill>
        <patternFill>
          <bgColor rgb="FF92D050"/>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rgb="FF92D050"/>
        </patternFill>
      </fill>
    </dxf>
    <dxf>
      <fill>
        <patternFill>
          <bgColor rgb="FFFFEB99"/>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rgb="FF92D050"/>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6"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92D050"/>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92D050"/>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bgColor rgb="FF92D050"/>
        </patternFill>
      </fill>
    </dxf>
    <dxf>
      <fill>
        <patternFill>
          <bgColor theme="9" tint="0.59996337778862885"/>
        </patternFill>
      </fill>
    </dxf>
    <dxf>
      <fill>
        <patternFill>
          <bgColor rgb="FFFFEB99"/>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rgb="FFFFFF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theme="6" tint="0.59996337778862885"/>
        </patternFill>
      </fill>
    </dxf>
    <dxf>
      <fill>
        <patternFill>
          <bgColor theme="9" tint="0.59996337778862885"/>
        </patternFill>
      </fill>
    </dxf>
    <dxf>
      <fill>
        <patternFill>
          <bgColor rgb="FF92D050"/>
        </patternFill>
      </fill>
    </dxf>
    <dxf>
      <fill>
        <patternFill>
          <bgColor rgb="FFFFEB99"/>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FFEB99"/>
        </patternFill>
      </fill>
    </dxf>
    <dxf>
      <fill>
        <patternFill>
          <bgColor theme="9" tint="0.59996337778862885"/>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6"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rgb="FF92D050"/>
        </patternFill>
      </fill>
    </dxf>
    <dxf>
      <fill>
        <patternFill>
          <bgColor rgb="FFFFFF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9" tint="0.59996337778862885"/>
        </patternFill>
      </fill>
    </dxf>
    <dxf>
      <fill>
        <patternFill>
          <bgColor rgb="FFFFFF99"/>
        </patternFill>
      </fill>
    </dxf>
    <dxf>
      <fill>
        <patternFill>
          <bgColor rgb="FF92D050"/>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bgColor theme="9" tint="0.59996337778862885"/>
        </patternFill>
      </fill>
    </dxf>
    <dxf>
      <fill>
        <patternFill>
          <bgColor theme="9" tint="0.59996337778862885"/>
        </patternFill>
      </fill>
    </dxf>
    <dxf>
      <fill>
        <patternFill>
          <bgColor rgb="FF92D050"/>
        </patternFill>
      </fill>
    </dxf>
    <dxf>
      <fill>
        <patternFill>
          <bgColor rgb="FFFFEB99"/>
        </patternFill>
      </fill>
    </dxf>
    <dxf>
      <fill>
        <patternFill>
          <bgColor theme="6" tint="0.59996337778862885"/>
        </patternFill>
      </fill>
    </dxf>
    <dxf>
      <fill>
        <patternFill patternType="solid">
          <fgColor auto="1"/>
          <bgColor rgb="FFFF5D5D"/>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0" tint="-0.3499862666707357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auto="1"/>
      </font>
      <fill>
        <patternFill>
          <bgColor theme="9" tint="0.59996337778862885"/>
        </patternFill>
      </fill>
    </dxf>
    <dxf>
      <fill>
        <patternFill patternType="solid">
          <bgColor rgb="FFFF0000"/>
        </patternFill>
      </fill>
    </dxf>
    <dxf>
      <fill>
        <patternFill>
          <bgColor rgb="FFFFC000"/>
        </patternFill>
      </fill>
    </dxf>
    <dxf>
      <fill>
        <patternFill patternType="solid">
          <bgColor theme="9"/>
        </patternFill>
      </fill>
    </dxf>
    <dxf>
      <fill>
        <patternFill>
          <bgColor theme="0" tint="-0.34998626667073579"/>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0" tint="-0.499984740745262"/>
        </patternFill>
      </fill>
    </dxf>
    <dxf>
      <fill>
        <patternFill>
          <bgColor rgb="FF92D050"/>
        </patternFill>
      </fill>
    </dxf>
    <dxf>
      <fill>
        <patternFill>
          <bgColor theme="9" tint="0.59996337778862885"/>
        </patternFill>
      </fill>
    </dxf>
    <dxf>
      <fill>
        <patternFill>
          <bgColor rgb="FFFFEB99"/>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0" tint="-0.34998626667073579"/>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0" tint="-0.34998626667073579"/>
        </patternFill>
      </fill>
    </dxf>
    <dxf>
      <fill>
        <patternFill>
          <bgColor rgb="FFFFEB99"/>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ill>
        <patternFill>
          <bgColor rgb="FFFFC000"/>
        </patternFill>
      </fill>
    </dxf>
    <dxf>
      <font>
        <color auto="1"/>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patternType="solid">
          <bgColor rgb="FFFFC000"/>
        </patternFill>
      </fill>
    </dxf>
    <dxf>
      <fill>
        <patternFill patternType="solid">
          <bgColor theme="9"/>
        </patternFill>
      </fill>
    </dxf>
    <dxf>
      <fill>
        <patternFill patternType="solid">
          <bgColor rgb="FFFF0000"/>
        </patternFill>
      </fill>
    </dxf>
    <dxf>
      <font>
        <color theme="9" tint="-0.499984740745262"/>
      </font>
      <fill>
        <patternFill>
          <bgColor theme="9" tint="0.59996337778862885"/>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rgb="FFFF0000"/>
        </patternFill>
      </fill>
    </dxf>
    <dxf>
      <fill>
        <patternFill>
          <bgColor rgb="FFFFC000"/>
        </patternFill>
      </fill>
    </dxf>
    <dxf>
      <fill>
        <patternFill patternType="solid">
          <bgColor theme="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theme="9" tint="0.59996337778862885"/>
        </patternFill>
      </fill>
    </dxf>
    <dxf>
      <fill>
        <patternFill>
          <bgColor theme="0" tint="-0.34998626667073579"/>
        </patternFill>
      </fill>
    </dxf>
    <dxf>
      <fill>
        <patternFill>
          <bgColor rgb="FFFFEB99"/>
        </patternFill>
      </fill>
    </dxf>
    <dxf>
      <fill>
        <patternFill>
          <bgColor rgb="FF92D050"/>
        </patternFill>
      </fill>
    </dxf>
    <dxf>
      <fill>
        <patternFill patternType="solid">
          <fgColor auto="1"/>
          <bgColor rgb="FFFF5D5D"/>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0" tint="-0.499984740745262"/>
        </patternFill>
      </fill>
    </dxf>
    <dxf>
      <fill>
        <patternFill>
          <bgColor theme="9" tint="0.59996337778862885"/>
        </patternFill>
      </fill>
    </dxf>
    <dxf>
      <fill>
        <patternFill>
          <bgColor rgb="FF92D050"/>
        </patternFill>
      </fill>
    </dxf>
    <dxf>
      <fill>
        <patternFill>
          <bgColor rgb="FFFFEB99"/>
        </patternFill>
      </fill>
    </dxf>
    <dxf>
      <font>
        <color theme="9" tint="-0.499984740745262"/>
      </font>
      <fill>
        <patternFill>
          <bgColor theme="9" tint="0.59996337778862885"/>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 formatCode="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rgb="FFC80000"/>
      </font>
      <fill>
        <patternFill patternType="solid">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s>
  <tableStyles count="0" defaultTableStyle="TableStyleMedium2" defaultPivotStyle="PivotStyleLight16"/>
  <colors>
    <mruColors>
      <color rgb="FFF0B2A8"/>
      <color rgb="FFC800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secretaria.uvigo.gal/uv/web/transparencia/informe/show/5/51/64"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1"/>
  <sheetViews>
    <sheetView tabSelected="1" workbookViewId="0">
      <selection activeCell="E8" sqref="E8"/>
    </sheetView>
  </sheetViews>
  <sheetFormatPr baseColWidth="10" defaultRowHeight="15"/>
  <cols>
    <col min="1" max="1" width="7.7109375" customWidth="1"/>
    <col min="2" max="2" width="8.5703125" customWidth="1"/>
    <col min="3" max="3" width="10.28515625" customWidth="1"/>
    <col min="4" max="4" width="45.28515625" customWidth="1"/>
    <col min="5" max="5" width="14.5703125" customWidth="1"/>
    <col min="6" max="6" width="51.28515625" bestFit="1" customWidth="1"/>
    <col min="7" max="7" width="20.5703125" bestFit="1" customWidth="1"/>
    <col min="8" max="8" width="10.5703125" customWidth="1"/>
  </cols>
  <sheetData>
    <row r="1" spans="2:8" ht="15.75" thickBot="1"/>
    <row r="2" spans="2:8" ht="21" customHeight="1">
      <c r="B2" s="112"/>
      <c r="C2" s="113"/>
      <c r="D2" s="113"/>
      <c r="E2" s="113"/>
      <c r="F2" s="113"/>
      <c r="G2" s="113"/>
      <c r="H2" s="114"/>
    </row>
    <row r="3" spans="2:8" ht="28.5" customHeight="1">
      <c r="B3" s="115"/>
      <c r="C3" s="116"/>
      <c r="D3" s="116"/>
      <c r="E3" s="116"/>
      <c r="F3" s="117"/>
      <c r="G3" s="137" t="s">
        <v>255</v>
      </c>
      <c r="H3" s="136"/>
    </row>
    <row r="4" spans="2:8" ht="27.75">
      <c r="B4" s="115"/>
      <c r="C4" s="117"/>
      <c r="D4" s="116"/>
      <c r="E4" s="116"/>
      <c r="F4" s="117"/>
      <c r="G4" s="118"/>
      <c r="H4" s="119"/>
    </row>
    <row r="5" spans="2:8" ht="28.5">
      <c r="B5" s="115"/>
      <c r="C5" s="477" t="s">
        <v>262</v>
      </c>
      <c r="D5" s="478"/>
      <c r="E5" s="478"/>
      <c r="F5" s="478"/>
      <c r="G5" s="479"/>
      <c r="H5" s="119"/>
    </row>
    <row r="6" spans="2:8" ht="28.5">
      <c r="B6" s="120"/>
      <c r="C6" s="121"/>
      <c r="D6" s="122"/>
      <c r="E6" s="121"/>
      <c r="F6" s="121"/>
      <c r="G6" s="123"/>
      <c r="H6" s="119"/>
    </row>
    <row r="7" spans="2:8" ht="27.75">
      <c r="B7" s="120"/>
      <c r="C7" s="480" t="s">
        <v>261</v>
      </c>
      <c r="D7" s="480"/>
      <c r="E7" s="480"/>
      <c r="F7" s="480"/>
      <c r="G7" s="480"/>
      <c r="H7" s="119"/>
    </row>
    <row r="8" spans="2:8" ht="28.5">
      <c r="B8" s="120"/>
      <c r="C8" s="124"/>
      <c r="D8" s="125"/>
      <c r="E8" s="212" t="s">
        <v>489</v>
      </c>
      <c r="F8" s="125"/>
      <c r="G8" s="126"/>
      <c r="H8" s="119"/>
    </row>
    <row r="9" spans="2:8" ht="28.5">
      <c r="B9" s="120"/>
      <c r="C9" s="125" t="s">
        <v>256</v>
      </c>
      <c r="D9" s="125"/>
      <c r="E9" s="148"/>
      <c r="F9" s="125"/>
      <c r="G9" s="126"/>
      <c r="H9" s="119"/>
    </row>
    <row r="10" spans="2:8" ht="28.5">
      <c r="B10" s="120"/>
      <c r="C10" s="125"/>
      <c r="D10" s="161" t="s">
        <v>270</v>
      </c>
      <c r="E10" s="125"/>
      <c r="F10" s="161" t="s">
        <v>271</v>
      </c>
      <c r="G10" s="126"/>
      <c r="H10" s="119"/>
    </row>
    <row r="11" spans="2:8" ht="23.25">
      <c r="B11" s="120"/>
      <c r="C11" s="138"/>
      <c r="D11" s="127" t="s">
        <v>259</v>
      </c>
      <c r="E11" s="128"/>
      <c r="F11" s="127" t="s">
        <v>257</v>
      </c>
      <c r="G11" s="139"/>
      <c r="H11" s="129"/>
    </row>
    <row r="12" spans="2:8" ht="24" customHeight="1">
      <c r="B12" s="120"/>
      <c r="C12" s="138"/>
      <c r="D12" s="127" t="s">
        <v>260</v>
      </c>
      <c r="E12" s="128"/>
      <c r="F12" s="127" t="s">
        <v>258</v>
      </c>
      <c r="G12" s="139"/>
      <c r="H12" s="129"/>
    </row>
    <row r="13" spans="2:8" ht="24" customHeight="1">
      <c r="B13" s="120"/>
      <c r="C13" s="138"/>
      <c r="D13" s="127"/>
      <c r="E13" s="127"/>
      <c r="F13" s="201" t="str">
        <f>+CONCATENATE("Mapa de Procesos do Centro do ",Centro!E4)</f>
        <v>Mapa de Procesos do Centro do Curso 23-24</v>
      </c>
      <c r="G13" s="128"/>
      <c r="H13" s="129"/>
    </row>
    <row r="14" spans="2:8" ht="24" customHeight="1">
      <c r="B14" s="120"/>
      <c r="C14" s="138"/>
      <c r="E14" s="127"/>
      <c r="F14" s="201" t="str">
        <f>+CONCATENATE("Mapa de Procesos do Centro do ",Centro!I4)</f>
        <v>Mapa de Procesos do Centro do Curso X+1</v>
      </c>
      <c r="H14" s="129"/>
    </row>
    <row r="15" spans="2:8" ht="23.25">
      <c r="B15" s="120"/>
      <c r="C15" s="138"/>
      <c r="D15" s="139"/>
      <c r="E15" s="139"/>
      <c r="F15" s="201" t="str">
        <f>+CONCATENATE("Mapa de Procesos do Centro do ",Centro!M4)</f>
        <v>Mapa de Procesos do Centro do Curso X+2</v>
      </c>
      <c r="G15" s="128"/>
      <c r="H15" s="129"/>
    </row>
    <row r="16" spans="2:8" ht="28.5">
      <c r="B16" s="115"/>
      <c r="C16" s="140"/>
      <c r="D16" s="127" t="s">
        <v>263</v>
      </c>
      <c r="E16" s="139"/>
      <c r="F16" s="139"/>
      <c r="G16" s="128"/>
      <c r="H16" s="119"/>
    </row>
    <row r="17" spans="2:8" ht="28.5">
      <c r="B17" s="115"/>
      <c r="C17" s="140"/>
      <c r="D17" s="139"/>
      <c r="E17" s="139"/>
      <c r="F17" s="139"/>
      <c r="G17" s="128"/>
      <c r="H17" s="119"/>
    </row>
    <row r="18" spans="2:8" ht="28.5">
      <c r="B18" s="115"/>
      <c r="C18" s="140"/>
      <c r="D18" s="139"/>
      <c r="E18" s="139"/>
      <c r="F18" s="139"/>
      <c r="G18" s="128"/>
      <c r="H18" s="119"/>
    </row>
    <row r="19" spans="2:8" ht="28.5">
      <c r="B19" s="115"/>
      <c r="C19" s="126"/>
      <c r="D19" s="127"/>
      <c r="E19" s="127"/>
      <c r="F19" s="127"/>
      <c r="G19" s="130" t="s">
        <v>487</v>
      </c>
      <c r="H19" s="119"/>
    </row>
    <row r="20" spans="2:8" ht="29.25" thickBot="1">
      <c r="B20" s="131"/>
      <c r="C20" s="132"/>
      <c r="D20" s="132"/>
      <c r="E20" s="132"/>
      <c r="F20" s="132"/>
      <c r="G20" s="132"/>
      <c r="H20" s="133"/>
    </row>
    <row r="21" spans="2:8" ht="27.75">
      <c r="B21" s="134"/>
      <c r="C21" s="134"/>
      <c r="D21" s="134"/>
      <c r="E21" s="134"/>
      <c r="F21" s="134"/>
      <c r="G21" s="134"/>
      <c r="H21" s="135"/>
    </row>
  </sheetData>
  <mergeCells count="2">
    <mergeCell ref="C5:G5"/>
    <mergeCell ref="C7:G7"/>
  </mergeCells>
  <hyperlinks>
    <hyperlink ref="F11" location="Resumo!A1" display="Resumo dos Resultados" xr:uid="{00000000-0004-0000-0000-000000000000}"/>
    <hyperlink ref="F12" location="Procedementos!A1" display="Resultados por procedementos" xr:uid="{00000000-0004-0000-0000-000001000000}"/>
    <hyperlink ref="D12" location="Anexos!A1" display="Anexos" xr:uid="{00000000-0004-0000-0000-000002000000}"/>
    <hyperlink ref="D11" location="Centro!A1" display="Indicadores de Centro" xr:uid="{00000000-0004-0000-0000-000003000000}"/>
    <hyperlink ref="D16" location="GBBAA!A1" display="Indicadores de Grao en Belas Artes" xr:uid="{00000000-0004-0000-0000-000004000000}"/>
    <hyperlink ref="F13" location="Mapa!A1" display="Mapa de Procesos do Centro" xr:uid="{00000000-0004-0000-0000-000005000000}"/>
    <hyperlink ref="F14" location="Mapa!A76" display="Mapa!A76" xr:uid="{00000000-0004-0000-0000-000006000000}"/>
    <hyperlink ref="F15" location="Mapa!A121" display="Mapa!A121" xr:uid="{00000000-0004-0000-0000-000007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1:O102"/>
  <sheetViews>
    <sheetView zoomScale="85" zoomScaleNormal="85" workbookViewId="0">
      <pane ySplit="5" topLeftCell="A89" activePane="bottomLeft" state="frozen"/>
      <selection pane="bottomLeft" activeCell="G81" sqref="G81"/>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2.7109375" style="3" customWidth="1"/>
    <col min="6" max="6" width="12.7109375" style="19" customWidth="1"/>
    <col min="7" max="7" width="26.7109375" style="1" customWidth="1"/>
    <col min="8" max="8" width="1.7109375" style="2" customWidth="1"/>
    <col min="9" max="10" width="12.7109375" style="2" customWidth="1"/>
    <col min="11" max="11" width="26.7109375" style="2" customWidth="1"/>
    <col min="12" max="12" width="1.7109375" style="2" customWidth="1"/>
    <col min="13" max="13" width="11.42578125" style="2"/>
    <col min="14" max="14" width="12.5703125" style="2" bestFit="1" customWidth="1"/>
    <col min="15" max="15" width="27" style="2" customWidth="1"/>
    <col min="16" max="16384" width="11.42578125" style="2"/>
  </cols>
  <sheetData>
    <row r="1" spans="1:15" ht="15.75" thickBot="1">
      <c r="E1" s="1"/>
      <c r="F1" s="1"/>
    </row>
    <row r="2" spans="1:15" s="1" customFormat="1" ht="29.25" customHeight="1" thickBot="1">
      <c r="A2" s="486" t="s">
        <v>265</v>
      </c>
      <c r="B2" s="487"/>
      <c r="C2" s="487"/>
      <c r="D2" s="487"/>
      <c r="E2" s="487"/>
      <c r="F2" s="487"/>
      <c r="G2" s="488"/>
    </row>
    <row r="3" spans="1:15" s="1" customFormat="1" ht="6" customHeight="1" thickBot="1">
      <c r="A3" s="46"/>
      <c r="B3" s="46"/>
      <c r="C3" s="46"/>
      <c r="D3" s="46"/>
      <c r="E3" s="46"/>
      <c r="F3" s="22"/>
      <c r="G3" s="46"/>
      <c r="I3" s="46"/>
      <c r="J3" s="22"/>
      <c r="K3" s="46"/>
    </row>
    <row r="4" spans="1:15" ht="36.75" customHeight="1" thickBot="1">
      <c r="A4" s="484" t="s">
        <v>163</v>
      </c>
      <c r="B4" s="485"/>
      <c r="C4" s="489" t="s">
        <v>105</v>
      </c>
      <c r="D4" s="490"/>
      <c r="E4" s="481" t="s">
        <v>489</v>
      </c>
      <c r="F4" s="482"/>
      <c r="G4" s="483"/>
      <c r="H4" s="340"/>
      <c r="I4" s="481" t="s">
        <v>289</v>
      </c>
      <c r="J4" s="482"/>
      <c r="K4" s="483"/>
      <c r="L4" s="340"/>
      <c r="M4" s="481" t="s">
        <v>373</v>
      </c>
      <c r="N4" s="482"/>
      <c r="O4" s="483"/>
    </row>
    <row r="5" spans="1:15" ht="39" customHeight="1" thickBot="1">
      <c r="A5" s="228" t="s">
        <v>164</v>
      </c>
      <c r="B5" s="228" t="s">
        <v>96</v>
      </c>
      <c r="C5" s="228" t="s">
        <v>106</v>
      </c>
      <c r="D5" s="350" t="s">
        <v>486</v>
      </c>
      <c r="E5" s="350" t="s">
        <v>1</v>
      </c>
      <c r="F5" s="364" t="s">
        <v>2</v>
      </c>
      <c r="G5" s="469" t="s">
        <v>269</v>
      </c>
      <c r="H5" s="340"/>
      <c r="I5" s="350" t="s">
        <v>1</v>
      </c>
      <c r="J5" s="364" t="s">
        <v>2</v>
      </c>
      <c r="K5" s="469" t="s">
        <v>269</v>
      </c>
      <c r="L5" s="340"/>
      <c r="M5" s="350" t="s">
        <v>1</v>
      </c>
      <c r="N5" s="364" t="s">
        <v>2</v>
      </c>
      <c r="O5" s="469" t="s">
        <v>269</v>
      </c>
    </row>
    <row r="6" spans="1:15" s="50" customFormat="1" ht="18.75" customHeight="1">
      <c r="A6" s="29" t="s">
        <v>0</v>
      </c>
      <c r="B6" s="30"/>
      <c r="C6" s="30"/>
      <c r="D6" s="351"/>
      <c r="E6" s="365"/>
      <c r="F6" s="365"/>
      <c r="G6" s="32"/>
      <c r="I6" s="365"/>
      <c r="J6" s="365"/>
      <c r="K6" s="32"/>
      <c r="M6" s="365"/>
      <c r="N6" s="365"/>
      <c r="O6" s="32"/>
    </row>
    <row r="7" spans="1:15" ht="51">
      <c r="A7" s="99" t="s">
        <v>185</v>
      </c>
      <c r="B7" s="91" t="s">
        <v>287</v>
      </c>
      <c r="C7" s="91" t="s">
        <v>316</v>
      </c>
      <c r="D7" s="444" t="s">
        <v>394</v>
      </c>
      <c r="E7" s="366">
        <v>120</v>
      </c>
      <c r="F7" s="367">
        <v>135</v>
      </c>
      <c r="G7" s="83" t="str">
        <f>+IF(AND(ISBLANK(E7),ISBLANK(F7)),"Introducir Meta e Resultado",IF(ISBLANK(E7),"Introducir Meta",IF(ISBLANK(F7),"Introducir Resultado",IF(F7&gt;=E7,"Meta Conseguida","Meta Non Conseguida"))))</f>
        <v>Meta Conseguida</v>
      </c>
      <c r="I7" s="366"/>
      <c r="J7" s="367"/>
      <c r="K7" s="83" t="str">
        <f>+IF(AND(ISBLANK(I7),ISBLANK(J7)),"Introducir Meta e Resultado",IF(ISBLANK(I7),"Introducir Meta",IF(ISBLANK(J7),"Introducir Resultado",IF(J7&gt;=I7,"Meta Conseguida","Meta Non Conseguida"))))</f>
        <v>Introducir Meta e Resultado</v>
      </c>
      <c r="M7" s="366"/>
      <c r="N7" s="367"/>
      <c r="O7" s="83" t="str">
        <f>+IF(AND(ISBLANK(M7),ISBLANK(N7)),"Introducir Meta e Resultado",IF(ISBLANK(M7),"Introducir Meta",IF(ISBLANK(N7),"Introducir Resultado",IF(N7&gt;=M7,"Meta Conseguida","Meta Non Conseguida"))))</f>
        <v>Introducir Meta e Resultado</v>
      </c>
    </row>
    <row r="8" spans="1:15" ht="37.5">
      <c r="A8" s="104" t="s">
        <v>3</v>
      </c>
      <c r="B8" s="61" t="s">
        <v>83</v>
      </c>
      <c r="C8" s="61" t="s">
        <v>4</v>
      </c>
      <c r="D8" s="368" t="s">
        <v>359</v>
      </c>
      <c r="E8" s="166">
        <f>+COUNTA(E9:E10)</f>
        <v>2</v>
      </c>
      <c r="F8" s="434">
        <f>+COUNTIF(G9:G10,"Meta Conseguida")</f>
        <v>2</v>
      </c>
      <c r="G8" s="86" t="str">
        <f>+IF(F8=0,"Ningunha Meta Alcanzada",IF(F8&gt;=E8,"Meta Totalmente Alcanzada",IF(F8&gt;0,"Meta Parcialmente Alcanzada")))</f>
        <v>Meta Totalmente Alcanzada</v>
      </c>
      <c r="H8" s="323"/>
      <c r="I8" s="166">
        <f>+COUNTA(I9:I10)</f>
        <v>0</v>
      </c>
      <c r="J8" s="434">
        <f>+COUNTIF(K9:K10,"Meta Conseguida")</f>
        <v>0</v>
      </c>
      <c r="K8" s="86" t="str">
        <f>+IF(J8=0,"Ningunha Meta Alcanzada",IF(J8&gt;=I8,"Meta Totalmente Alcanzada",IF(J8&gt;0,"Meta Parcialmente Alcanzada")))</f>
        <v>Ningunha Meta Alcanzada</v>
      </c>
      <c r="M8" s="166">
        <f>+COUNTA(M9:M10)</f>
        <v>0</v>
      </c>
      <c r="N8" s="434">
        <f>+COUNTIF(O9:O10,"Meta Conseguida")</f>
        <v>0</v>
      </c>
      <c r="O8" s="86" t="str">
        <f>+IF(N8=0,"Ningunha Meta Alcanzada",IF(N8&gt;=M8,"Meta Totalmente Alcanzada",IF(N8&gt;0,"Meta Parcialmente Alcanzada")))</f>
        <v>Ningunha Meta Alcanzada</v>
      </c>
    </row>
    <row r="9" spans="1:15" ht="63.75">
      <c r="A9" s="54" t="s">
        <v>78</v>
      </c>
      <c r="B9" s="63" t="s">
        <v>324</v>
      </c>
      <c r="C9" s="63" t="s">
        <v>4</v>
      </c>
      <c r="D9" s="369" t="s">
        <v>395</v>
      </c>
      <c r="E9" s="370">
        <v>15</v>
      </c>
      <c r="F9" s="371">
        <v>24</v>
      </c>
      <c r="G9" s="84" t="str">
        <f t="shared" ref="G9:G10" si="0">+IF(AND(ISBLANK(E9),ISBLANK(F9)),"Introducir Meta e Resultado",IF(ISBLANK(E9),"Introducir Meta",IF(ISBLANK(F9),"Introducir Resultado",IF(F9&gt;=E9,"Meta Conseguida","Meta Non Conseguida"))))</f>
        <v>Meta Conseguida</v>
      </c>
      <c r="I9" s="370"/>
      <c r="J9" s="371"/>
      <c r="K9" s="84" t="str">
        <f t="shared" ref="K9:K10" si="1">+IF(AND(ISBLANK(I9),ISBLANK(J9)),"Introducir Meta e Resultado",IF(ISBLANK(I9),"Introducir Meta",IF(ISBLANK(J9),"Introducir Resultado",IF(J9&gt;=I9,"Meta Conseguida","Meta Non Conseguida"))))</f>
        <v>Introducir Meta e Resultado</v>
      </c>
      <c r="M9" s="370"/>
      <c r="N9" s="371"/>
      <c r="O9" s="84" t="str">
        <f t="shared" ref="O9:O10" si="2">+IF(AND(ISBLANK(M9),ISBLANK(N9)),"Introducir Meta e Resultado",IF(ISBLANK(M9),"Introducir Meta",IF(ISBLANK(N9),"Introducir Resultado",IF(N9&gt;=M9,"Meta Conseguida","Meta Non Conseguida"))))</f>
        <v>Introducir Meta e Resultado</v>
      </c>
    </row>
    <row r="10" spans="1:15" ht="51">
      <c r="A10" s="55" t="s">
        <v>79</v>
      </c>
      <c r="B10" s="62" t="s">
        <v>194</v>
      </c>
      <c r="C10" s="62" t="s">
        <v>4</v>
      </c>
      <c r="D10" s="372" t="s">
        <v>325</v>
      </c>
      <c r="E10" s="373">
        <f>+E9/F87</f>
        <v>3.0549898167006109E-2</v>
      </c>
      <c r="F10" s="438">
        <f>+IFERROR(F$9/F$87,0)</f>
        <v>4.8879837067209775E-2</v>
      </c>
      <c r="G10" s="85" t="str">
        <f t="shared" si="0"/>
        <v>Meta Conseguida</v>
      </c>
      <c r="I10" s="373"/>
      <c r="J10" s="438">
        <f>+IFERROR(J$9/J$87,0)</f>
        <v>0</v>
      </c>
      <c r="K10" s="85" t="str">
        <f t="shared" si="1"/>
        <v>Introducir Meta</v>
      </c>
      <c r="M10" s="373"/>
      <c r="N10" s="438">
        <f>+IFERROR(N$9/N$87,0)</f>
        <v>0</v>
      </c>
      <c r="O10" s="85" t="str">
        <f t="shared" si="2"/>
        <v>Introducir Meta</v>
      </c>
    </row>
    <row r="11" spans="1:15" ht="38.25">
      <c r="A11" s="99" t="s">
        <v>5</v>
      </c>
      <c r="B11" s="91" t="s">
        <v>80</v>
      </c>
      <c r="C11" s="91" t="s">
        <v>216</v>
      </c>
      <c r="D11" s="374" t="s">
        <v>352</v>
      </c>
      <c r="E11" s="439">
        <f>+F11+COUNTIF(G$7:G$10,"Meta non Conseguida")+COUNTIF(G$12:G$102,"Meta non Conseguida")</f>
        <v>62</v>
      </c>
      <c r="F11" s="440">
        <f>+COUNTIF(G$6:G$10,"Meta Conseguida")+COUNTIF(G$12:G$102,"Meta Conseguida")</f>
        <v>62</v>
      </c>
      <c r="G11" s="349">
        <f>+IFERROR(F11/E11,"Introducir Meta")</f>
        <v>1</v>
      </c>
      <c r="I11" s="439">
        <f>+J11+COUNTIF(K$7:K$10,"Meta non Conseguida")+COUNTIF(K$12:K$102,"Meta non Conseguida")</f>
        <v>0</v>
      </c>
      <c r="J11" s="440">
        <f>+COUNTIF(K$6:K$10,"Meta Conseguida")+COUNTIF(K$12:K$102,"Meta Conseguida")</f>
        <v>0</v>
      </c>
      <c r="K11" s="349" t="str">
        <f>+IFERROR(J11/I11,"Introducir Meta")</f>
        <v>Introducir Meta</v>
      </c>
      <c r="M11" s="439">
        <f>+N11+COUNTIF(O$7:O$10,"Meta non Conseguida")+COUNTIF(O$12:O$102,"Meta non Conseguida")</f>
        <v>0</v>
      </c>
      <c r="N11" s="440">
        <f>+COUNTIF(O$6:O$10,"Meta Conseguida")+COUNTIF(O$12:O$102,"Meta Conseguida")</f>
        <v>0</v>
      </c>
      <c r="O11" s="349" t="str">
        <f>+IFERROR(N11/M11,"Introducir Meta")</f>
        <v>Introducir Meta</v>
      </c>
    </row>
    <row r="12" spans="1:15" ht="37.5">
      <c r="A12" s="104" t="s">
        <v>77</v>
      </c>
      <c r="B12" s="61" t="s">
        <v>348</v>
      </c>
      <c r="C12" s="61" t="s">
        <v>7</v>
      </c>
      <c r="D12" s="368" t="s">
        <v>360</v>
      </c>
      <c r="E12" s="166">
        <f>+COUNTA(E13:E14)</f>
        <v>1</v>
      </c>
      <c r="F12" s="434">
        <f>+COUNTIF(G13:G14,"Meta Conseguida")</f>
        <v>1</v>
      </c>
      <c r="G12" s="86" t="str">
        <f>+IF(F12=0,"Ningunha Meta Alcanzada",IF(F12&gt;=E12,"Meta Totalmente Alcanzada",IF(F12&gt;0,"Meta Parcialmente Alcanzada")))</f>
        <v>Meta Totalmente Alcanzada</v>
      </c>
      <c r="H12" s="323"/>
      <c r="I12" s="166">
        <f>+COUNTA(I13:I14)</f>
        <v>0</v>
      </c>
      <c r="J12" s="434">
        <f>+COUNTIF(K13:K14,"Meta Conseguida")</f>
        <v>0</v>
      </c>
      <c r="K12" s="86" t="str">
        <f>+IF(J12=0,"Ningunha Meta Alcanzada",IF(J12&gt;=I12,"Meta Totalmente Alcanzada",IF(J12&gt;0,"Meta Parcialmente Alcanzada")))</f>
        <v>Ningunha Meta Alcanzada</v>
      </c>
      <c r="M12" s="166">
        <f>+COUNTA(M13:M14)</f>
        <v>0</v>
      </c>
      <c r="N12" s="434">
        <f>+COUNTIF(O13:O14,"Meta Conseguida")</f>
        <v>0</v>
      </c>
      <c r="O12" s="86" t="str">
        <f>+IF(N12=0,"Ningunha Meta Alcanzada",IF(N12&gt;=M12,"Meta Totalmente Alcanzada",IF(N12&gt;0,"Meta Parcialmente Alcanzada")))</f>
        <v>Ningunha Meta Alcanzada</v>
      </c>
    </row>
    <row r="13" spans="1:15" ht="63.75">
      <c r="A13" s="54" t="s">
        <v>191</v>
      </c>
      <c r="B13" s="63" t="s">
        <v>195</v>
      </c>
      <c r="C13" s="63" t="s">
        <v>7</v>
      </c>
      <c r="D13" s="369" t="s">
        <v>442</v>
      </c>
      <c r="E13" s="370">
        <v>3</v>
      </c>
      <c r="F13" s="371">
        <v>4</v>
      </c>
      <c r="G13" s="84" t="str">
        <f t="shared" ref="G13:G14" si="3">+IF(AND(ISBLANK(E13),ISBLANK(F13)),"Introducir Meta e Resultado",IF(ISBLANK(E13),"Introducir Meta",IF(ISBLANK(F13),"Introducir Resultado",IF(F13&gt;=E13,"Meta Conseguida","Meta Non Conseguida"))))</f>
        <v>Meta Conseguida</v>
      </c>
      <c r="I13" s="370"/>
      <c r="J13" s="371"/>
      <c r="K13" s="84" t="str">
        <f t="shared" ref="K13:K14" si="4">+IF(AND(ISBLANK(I13),ISBLANK(J13)),"Introducir Meta e Resultado",IF(ISBLANK(I13),"Introducir Meta",IF(ISBLANK(J13),"Introducir Resultado",IF(J13&gt;=I13,"Meta Conseguida","Meta Non Conseguida"))))</f>
        <v>Introducir Meta e Resultado</v>
      </c>
      <c r="M13" s="370"/>
      <c r="N13" s="371"/>
      <c r="O13" s="84" t="str">
        <f t="shared" ref="O13:O14" si="5">+IF(AND(ISBLANK(M13),ISBLANK(N13)),"Introducir Meta e Resultado",IF(ISBLANK(M13),"Introducir Meta",IF(ISBLANK(N13),"Introducir Resultado",IF(N13&gt;=M13,"Meta Conseguida","Meta Non Conseguida"))))</f>
        <v>Introducir Meta e Resultado</v>
      </c>
    </row>
    <row r="14" spans="1:15" ht="38.25">
      <c r="A14" s="55" t="s">
        <v>349</v>
      </c>
      <c r="B14" s="62" t="s">
        <v>121</v>
      </c>
      <c r="C14" s="62" t="s">
        <v>7</v>
      </c>
      <c r="D14" s="372" t="s">
        <v>350</v>
      </c>
      <c r="E14" s="373"/>
      <c r="F14" s="437">
        <f>+IFERROR(F$13/F$88,0)</f>
        <v>5.7971014492753624E-2</v>
      </c>
      <c r="G14" s="85" t="str">
        <f t="shared" si="3"/>
        <v>Introducir Meta</v>
      </c>
      <c r="I14" s="373"/>
      <c r="J14" s="437">
        <f>+IFERROR(J$13/J$88,0)</f>
        <v>0</v>
      </c>
      <c r="K14" s="85" t="str">
        <f t="shared" si="4"/>
        <v>Introducir Meta</v>
      </c>
      <c r="M14" s="373"/>
      <c r="N14" s="437">
        <f>+IFERROR(N$13/N$88,0)</f>
        <v>0</v>
      </c>
      <c r="O14" s="85" t="str">
        <f t="shared" si="5"/>
        <v>Introducir Meta</v>
      </c>
    </row>
    <row r="15" spans="1:15" ht="37.5">
      <c r="A15" s="99" t="s">
        <v>380</v>
      </c>
      <c r="B15" s="91" t="s">
        <v>381</v>
      </c>
      <c r="C15" s="91" t="s">
        <v>7</v>
      </c>
      <c r="D15" s="375" t="s">
        <v>382</v>
      </c>
      <c r="E15" s="376" t="s">
        <v>183</v>
      </c>
      <c r="F15" s="447">
        <v>0</v>
      </c>
      <c r="G15" s="86" t="str">
        <f>+IF(ISBLANK(F15),"Introducir Resultado","Resultado Introducido")</f>
        <v>Resultado Introducido</v>
      </c>
      <c r="I15" s="339" t="s">
        <v>183</v>
      </c>
      <c r="J15" s="377"/>
      <c r="K15" s="86" t="str">
        <f>+IF(ISBLANK(J15),"Introducir Resultado","Resultado Introducido")</f>
        <v>Introducir Resultado</v>
      </c>
      <c r="M15" s="376" t="s">
        <v>183</v>
      </c>
      <c r="N15" s="377"/>
      <c r="O15" s="86" t="str">
        <f>+IF(ISBLANK(N15),"Introducir Resultado","Resultado Introducido")</f>
        <v>Introducir Resultado</v>
      </c>
    </row>
    <row r="16" spans="1:15" s="204" customFormat="1" ht="37.5">
      <c r="A16" s="104" t="s">
        <v>8</v>
      </c>
      <c r="B16" s="61" t="s">
        <v>122</v>
      </c>
      <c r="C16" s="61" t="s">
        <v>7</v>
      </c>
      <c r="D16" s="368" t="s">
        <v>361</v>
      </c>
      <c r="E16" s="435">
        <f>+COUNTA(E17:E18)</f>
        <v>2</v>
      </c>
      <c r="F16" s="436">
        <f>+COUNTIF(G17:G18,"Meta Conseguida")</f>
        <v>2</v>
      </c>
      <c r="G16" s="86" t="str">
        <f>+IF(F16=0,"Ningunha Meta Alcanzada",IF(F16&gt;=E16,"Meta Totalmente Alcanzada",IF(F16&gt;0,"Meta Parcialmente Alcanzada")))</f>
        <v>Meta Totalmente Alcanzada</v>
      </c>
      <c r="H16" s="323"/>
      <c r="I16" s="435">
        <f>+COUNTA(I17:I18)</f>
        <v>0</v>
      </c>
      <c r="J16" s="436">
        <f>+COUNTIF(K17:K18,"Meta Conseguida")</f>
        <v>0</v>
      </c>
      <c r="K16" s="86" t="str">
        <f>+IF(J16=0,"Ningunha Meta Alcanzada",IF(J16&gt;=I16,"Meta Totalmente Alcanzada",IF(J16&gt;0,"Meta Parcialmente Alcanzada")))</f>
        <v>Ningunha Meta Alcanzada</v>
      </c>
      <c r="L16" s="2"/>
      <c r="M16" s="435">
        <f>+COUNTA(M17:M18)</f>
        <v>0</v>
      </c>
      <c r="N16" s="436">
        <f>+COUNTIF(O17:O18,"Meta Conseguida")</f>
        <v>0</v>
      </c>
      <c r="O16" s="86" t="str">
        <f>+IF(N16=0,"Ningunha Meta Alcanzada",IF(N16&gt;=M16,"Meta Totalmente Alcanzada",IF(N16&gt;0,"Meta Parcialmente Alcanzada")))</f>
        <v>Ningunha Meta Alcanzada</v>
      </c>
    </row>
    <row r="17" spans="1:15" s="204" customFormat="1" ht="51">
      <c r="A17" s="54" t="s">
        <v>81</v>
      </c>
      <c r="B17" s="63" t="s">
        <v>243</v>
      </c>
      <c r="C17" s="63" t="s">
        <v>7</v>
      </c>
      <c r="D17" s="378" t="s">
        <v>443</v>
      </c>
      <c r="E17" s="370">
        <v>1</v>
      </c>
      <c r="F17" s="371">
        <v>1</v>
      </c>
      <c r="G17" s="84" t="str">
        <f t="shared" ref="G17:G18" si="6">+IF(AND(ISBLANK(E17),ISBLANK(F17)),"Introducir Meta e Resultado",IF(ISBLANK(E17),"Introducir Meta",IF(ISBLANK(F17),"Introducir Resultado",IF(F17&gt;=E17,"Meta Conseguida","Meta Non Conseguida"))))</f>
        <v>Meta Conseguida</v>
      </c>
      <c r="H17" s="2"/>
      <c r="I17" s="370"/>
      <c r="J17" s="371"/>
      <c r="K17" s="84" t="str">
        <f t="shared" ref="K17:K18" si="7">+IF(AND(ISBLANK(I17),ISBLANK(J17)),"Introducir Meta e Resultado",IF(ISBLANK(I17),"Introducir Meta",IF(ISBLANK(J17),"Introducir Resultado",IF(J17&gt;=I17,"Meta Conseguida","Meta Non Conseguida"))))</f>
        <v>Introducir Meta e Resultado</v>
      </c>
      <c r="L17" s="323"/>
      <c r="M17" s="370"/>
      <c r="N17" s="371"/>
      <c r="O17" s="84" t="str">
        <f t="shared" ref="O17:O18" si="8">+IF(AND(ISBLANK(M17),ISBLANK(N17)),"Introducir Meta e Resultado",IF(ISBLANK(M17),"Introducir Meta",IF(ISBLANK(N17),"Introducir Resultado",IF(N17&gt;=M17,"Meta Conseguida","Meta Non Conseguida"))))</f>
        <v>Introducir Meta e Resultado</v>
      </c>
    </row>
    <row r="18" spans="1:15" ht="38.25">
      <c r="A18" s="54" t="s">
        <v>82</v>
      </c>
      <c r="B18" s="63" t="s">
        <v>244</v>
      </c>
      <c r="C18" s="63" t="s">
        <v>7</v>
      </c>
      <c r="D18" s="378" t="s">
        <v>383</v>
      </c>
      <c r="E18" s="379">
        <v>0.01</v>
      </c>
      <c r="F18" s="433">
        <f>+IFERROR(F$17/F$88,0)</f>
        <v>1.4492753623188406E-2</v>
      </c>
      <c r="G18" s="84" t="str">
        <f t="shared" si="6"/>
        <v>Meta Conseguida</v>
      </c>
      <c r="H18" s="323"/>
      <c r="I18" s="379"/>
      <c r="J18" s="433">
        <f>+IFERROR(J$17/J$88,0)</f>
        <v>0</v>
      </c>
      <c r="K18" s="84" t="str">
        <f t="shared" si="7"/>
        <v>Introducir Meta</v>
      </c>
      <c r="L18" s="323"/>
      <c r="M18" s="379"/>
      <c r="N18" s="433">
        <f>+IFERROR(N$17/N$88,0)</f>
        <v>0</v>
      </c>
      <c r="O18" s="84" t="str">
        <f t="shared" si="8"/>
        <v>Introducir Meta</v>
      </c>
    </row>
    <row r="19" spans="1:15" ht="51">
      <c r="A19" s="55" t="s">
        <v>192</v>
      </c>
      <c r="B19" s="62" t="s">
        <v>162</v>
      </c>
      <c r="C19" s="62" t="s">
        <v>7</v>
      </c>
      <c r="D19" s="380" t="s">
        <v>245</v>
      </c>
      <c r="E19" s="381">
        <v>100</v>
      </c>
      <c r="F19" s="382">
        <v>97</v>
      </c>
      <c r="G19" s="205" t="s">
        <v>183</v>
      </c>
      <c r="I19" s="381" t="s">
        <v>183</v>
      </c>
      <c r="J19" s="382" t="s">
        <v>183</v>
      </c>
      <c r="K19" s="205" t="s">
        <v>183</v>
      </c>
      <c r="M19" s="381" t="s">
        <v>183</v>
      </c>
      <c r="N19" s="382" t="s">
        <v>183</v>
      </c>
      <c r="O19" s="205" t="s">
        <v>183</v>
      </c>
    </row>
    <row r="20" spans="1:15" ht="37.5">
      <c r="A20" s="104" t="s">
        <v>10</v>
      </c>
      <c r="B20" s="94" t="s">
        <v>84</v>
      </c>
      <c r="C20" s="94" t="s">
        <v>7</v>
      </c>
      <c r="D20" s="368" t="s">
        <v>362</v>
      </c>
      <c r="E20" s="166">
        <f>+COUNTA(E21:E22)</f>
        <v>1</v>
      </c>
      <c r="F20" s="434">
        <f>+COUNTIF(G21:G22,"Meta Conseguida")</f>
        <v>1</v>
      </c>
      <c r="G20" s="83" t="str">
        <f>+IF(F20=0,"Ningunha Meta Alcanzada",IF(F20&gt;=E20,"Meta Totalmente Alcanzada",IF(F20&gt;0,"Meta Parcialmente Alcanzada")))</f>
        <v>Meta Totalmente Alcanzada</v>
      </c>
      <c r="H20" s="323"/>
      <c r="I20" s="166">
        <f>+COUNTA(I21:I22)</f>
        <v>0</v>
      </c>
      <c r="J20" s="434">
        <f>+COUNTIF(K21:K22,"Meta Conseguida")</f>
        <v>0</v>
      </c>
      <c r="K20" s="83" t="str">
        <f>+IF(J20=0,"Ningunha Meta Alcanzada",IF(J20&gt;=I20,"Meta Totalmente Alcanzada",IF(J20&gt;0,"Meta Parcialmente Alcanzada")))</f>
        <v>Ningunha Meta Alcanzada</v>
      </c>
      <c r="M20" s="166">
        <f>+COUNTA(M21:M22)</f>
        <v>0</v>
      </c>
      <c r="N20" s="434">
        <f>+COUNTIF(O21:O22,"Meta Conseguida")</f>
        <v>0</v>
      </c>
      <c r="O20" s="83" t="str">
        <f>+IF(N20=0,"Ningunha Meta Alcanzada",IF(N20&gt;=M20,"Meta Totalmente Alcanzada",IF(N20&gt;0,"Meta Parcialmente Alcanzada")))</f>
        <v>Ningunha Meta Alcanzada</v>
      </c>
    </row>
    <row r="21" spans="1:15" ht="63.75">
      <c r="A21" s="54" t="s">
        <v>85</v>
      </c>
      <c r="B21" s="63" t="s">
        <v>196</v>
      </c>
      <c r="C21" s="63" t="s">
        <v>7</v>
      </c>
      <c r="D21" s="369" t="s">
        <v>444</v>
      </c>
      <c r="E21" s="370">
        <v>1</v>
      </c>
      <c r="F21" s="371">
        <v>1</v>
      </c>
      <c r="G21" s="84" t="str">
        <f t="shared" ref="G21:G22" si="9">+IF(AND(ISBLANK(E21),ISBLANK(F21)),"Introducir Meta e Resultado",IF(ISBLANK(E21),"Introducir Meta",IF(ISBLANK(F21),"Introducir Resultado",IF(F21&gt;=E21,"Meta Conseguida","Meta Non Conseguida"))))</f>
        <v>Meta Conseguida</v>
      </c>
      <c r="I21" s="370"/>
      <c r="J21" s="371"/>
      <c r="K21" s="84" t="str">
        <f t="shared" ref="K21:K22" si="10">+IF(AND(ISBLANK(I21),ISBLANK(J21)),"Introducir Meta e Resultado",IF(ISBLANK(I21),"Introducir Meta",IF(ISBLANK(J21),"Introducir Resultado",IF(J21&gt;=I21,"Meta Conseguida","Meta Non Conseguida"))))</f>
        <v>Introducir Meta e Resultado</v>
      </c>
      <c r="M21" s="370"/>
      <c r="N21" s="371"/>
      <c r="O21" s="84" t="str">
        <f t="shared" ref="O21:O22" si="11">+IF(AND(ISBLANK(M21),ISBLANK(N21)),"Introducir Meta e Resultado",IF(ISBLANK(M21),"Introducir Meta",IF(ISBLANK(N21),"Introducir Resultado",IF(N21&gt;=M21,"Meta Conseguida","Meta Non Conseguida"))))</f>
        <v>Introducir Meta e Resultado</v>
      </c>
    </row>
    <row r="22" spans="1:15" ht="38.25">
      <c r="A22" s="55" t="s">
        <v>86</v>
      </c>
      <c r="B22" s="62" t="s">
        <v>197</v>
      </c>
      <c r="C22" s="62" t="s">
        <v>7</v>
      </c>
      <c r="D22" s="372" t="s">
        <v>326</v>
      </c>
      <c r="E22" s="379"/>
      <c r="F22" s="433">
        <f>+IFERROR(F$21/F$88,0)</f>
        <v>1.4492753623188406E-2</v>
      </c>
      <c r="G22" s="85" t="str">
        <f t="shared" si="9"/>
        <v>Introducir Meta</v>
      </c>
      <c r="H22" s="323"/>
      <c r="I22" s="379"/>
      <c r="J22" s="433">
        <f>+IFERROR(J$21/J$88,0)</f>
        <v>0</v>
      </c>
      <c r="K22" s="85" t="str">
        <f t="shared" si="10"/>
        <v>Introducir Meta</v>
      </c>
      <c r="M22" s="379"/>
      <c r="N22" s="433">
        <f>+IFERROR(N$21/N$88,0)</f>
        <v>0</v>
      </c>
      <c r="O22" s="85" t="str">
        <f t="shared" si="11"/>
        <v>Introducir Meta</v>
      </c>
    </row>
    <row r="23" spans="1:15" ht="25.5">
      <c r="A23" s="98" t="s">
        <v>13</v>
      </c>
      <c r="B23" s="105" t="s">
        <v>16</v>
      </c>
      <c r="C23" s="105" t="s">
        <v>17</v>
      </c>
      <c r="D23" s="383" t="s">
        <v>327</v>
      </c>
      <c r="E23" s="384" t="s">
        <v>183</v>
      </c>
      <c r="F23" s="385" t="s">
        <v>183</v>
      </c>
      <c r="G23" s="298" t="s">
        <v>183</v>
      </c>
      <c r="I23" s="384" t="s">
        <v>183</v>
      </c>
      <c r="J23" s="385" t="s">
        <v>183</v>
      </c>
      <c r="K23" s="298" t="s">
        <v>183</v>
      </c>
      <c r="M23" s="384" t="s">
        <v>183</v>
      </c>
      <c r="N23" s="385" t="s">
        <v>183</v>
      </c>
      <c r="O23" s="298" t="s">
        <v>183</v>
      </c>
    </row>
    <row r="24" spans="1:15" ht="37.5">
      <c r="A24" s="98" t="s">
        <v>14</v>
      </c>
      <c r="B24" s="92" t="s">
        <v>87</v>
      </c>
      <c r="C24" s="92" t="s">
        <v>167</v>
      </c>
      <c r="D24" s="386" t="s">
        <v>363</v>
      </c>
      <c r="E24" s="431">
        <f>+COUNTA(E25:E30)+COUNTA(E32:E33)+COUNTA(E35:E36)</f>
        <v>9</v>
      </c>
      <c r="F24" s="430">
        <f>+COUNTIF(G25:G36,"Meta Conseguida")</f>
        <v>9</v>
      </c>
      <c r="G24" s="86" t="str">
        <f>+IF(F24=0,"Ningunha Meta Alcanzada",IF(F24&gt;=E24,"Meta Totalmente Alcanzada",IF(F24&gt;0,"Meta Parcialmente Alcanzada")))</f>
        <v>Meta Totalmente Alcanzada</v>
      </c>
      <c r="H24" s="295"/>
      <c r="I24" s="431">
        <f>+COUNTA(I25:I30)+COUNTA(I32:I33)+COUNTA(I35:I36)</f>
        <v>0</v>
      </c>
      <c r="J24" s="430">
        <f>+COUNTIF(K25:K36,"Meta Conseguida")</f>
        <v>0</v>
      </c>
      <c r="K24" s="86" t="str">
        <f>+IF(J24=0,"Ningunha Meta Alcanzada",IF(J24&gt;=I24,"Meta Totalmente Alcanzada",IF(J24&gt;0,"Meta Parcialmente Alcanzada")))</f>
        <v>Ningunha Meta Alcanzada</v>
      </c>
      <c r="M24" s="431">
        <f>+COUNTA(M25:M30)+COUNTA(M32:M33)+COUNTA(M35:M36)</f>
        <v>0</v>
      </c>
      <c r="N24" s="430">
        <f>+COUNTIF(O25:O36,"Meta Conseguida")</f>
        <v>0</v>
      </c>
      <c r="O24" s="86" t="str">
        <f>+IF(N24=0,"Ningunha Meta Alcanzada",IF(N24&gt;=M24,"Meta Totalmente Alcanzada",IF(N24&gt;0,"Meta Parcialmente Alcanzada")))</f>
        <v>Ningunha Meta Alcanzada</v>
      </c>
    </row>
    <row r="25" spans="1:15" ht="63.75">
      <c r="A25" s="51" t="s">
        <v>88</v>
      </c>
      <c r="B25" s="87" t="s">
        <v>97</v>
      </c>
      <c r="C25" s="87" t="s">
        <v>167</v>
      </c>
      <c r="D25" s="387" t="s">
        <v>445</v>
      </c>
      <c r="E25" s="379">
        <v>0.6</v>
      </c>
      <c r="F25" s="388">
        <v>0.66129032258064502</v>
      </c>
      <c r="G25" s="84" t="str">
        <f t="shared" ref="G25" si="12">+IF(AND(ISBLANK(E25),ISBLANK(F25)),"Introducir Meta e Resultado",IF(ISBLANK(E25),"Introducir Meta",IF(ISBLANK(F25),"Introducir Resultado",IF(F25&gt;=E25,"Meta Conseguida","Meta Non Conseguida"))))</f>
        <v>Meta Conseguida</v>
      </c>
      <c r="I25" s="379"/>
      <c r="J25" s="388"/>
      <c r="K25" s="84" t="str">
        <f t="shared" ref="K25" si="13">+IF(AND(ISBLANK(I25),ISBLANK(J25)),"Introducir Meta e Resultado",IF(ISBLANK(I25),"Introducir Meta",IF(ISBLANK(J25),"Introducir Resultado",IF(J25&gt;=I25,"Meta Conseguida","Meta Non Conseguida"))))</f>
        <v>Introducir Meta e Resultado</v>
      </c>
      <c r="M25" s="379"/>
      <c r="N25" s="388"/>
      <c r="O25" s="84" t="str">
        <f t="shared" ref="O25" si="14">+IF(AND(ISBLANK(M25),ISBLANK(N25)),"Introducir Meta e Resultado",IF(ISBLANK(M25),"Introducir Meta",IF(ISBLANK(N25),"Introducir Resultado",IF(N25&gt;=M25,"Meta Conseguida","Meta Non Conseguida"))))</f>
        <v>Introducir Meta e Resultado</v>
      </c>
    </row>
    <row r="26" spans="1:15" ht="51">
      <c r="A26" s="51" t="s">
        <v>89</v>
      </c>
      <c r="B26" s="87" t="s">
        <v>220</v>
      </c>
      <c r="C26" s="87" t="s">
        <v>167</v>
      </c>
      <c r="D26" s="387" t="s">
        <v>446</v>
      </c>
      <c r="E26" s="389">
        <v>0.13</v>
      </c>
      <c r="F26" s="388">
        <v>0.12396694214876</v>
      </c>
      <c r="G26" s="84" t="str">
        <f>+IF(AND(ISBLANK(E26),ISBLANK(F26)),"Introducir Meta e Resultado",IF(ISBLANK(E26),"Introducir Meta",IF(ISBLANK(F26),"Introducir Resultado",IF(F26&lt;=E26,"Meta Conseguida","Meta Non Conseguida"))))</f>
        <v>Meta Conseguida</v>
      </c>
      <c r="H26" s="295"/>
      <c r="I26" s="389"/>
      <c r="J26" s="388"/>
      <c r="K26" s="84" t="str">
        <f>+IF(AND(ISBLANK(I26),ISBLANK(J26)),"Introducir Meta e Resultado",IF(ISBLANK(I26),"Introducir Meta",IF(ISBLANK(J26),"Introducir Resultado",IF(J26&lt;=I26,"Meta Conseguida","Meta Non Conseguida"))))</f>
        <v>Introducir Meta e Resultado</v>
      </c>
      <c r="M26" s="389"/>
      <c r="N26" s="388"/>
      <c r="O26" s="84" t="str">
        <f>+IF(AND(ISBLANK(M26),ISBLANK(N26)),"Introducir Meta e Resultado",IF(ISBLANK(M26),"Introducir Meta",IF(ISBLANK(N26),"Introducir Resultado",IF(N26&lt;=M26,"Meta Conseguida","Meta Non Conseguida"))))</f>
        <v>Introducir Meta e Resultado</v>
      </c>
    </row>
    <row r="27" spans="1:15" ht="63.75">
      <c r="A27" s="51" t="s">
        <v>90</v>
      </c>
      <c r="B27" s="87" t="s">
        <v>98</v>
      </c>
      <c r="C27" s="87" t="s">
        <v>167</v>
      </c>
      <c r="D27" s="387" t="s">
        <v>445</v>
      </c>
      <c r="E27" s="379">
        <v>0.9</v>
      </c>
      <c r="F27" s="388">
        <v>0.93271523178808002</v>
      </c>
      <c r="G27" s="84" t="str">
        <f t="shared" ref="G27:G33" si="15">+IF(AND(ISBLANK(E27),ISBLANK(F27)),"Introducir Meta e Resultado",IF(ISBLANK(E27),"Introducir Meta",IF(ISBLANK(F27),"Introducir Resultado",IF(F27&gt;=E27,"Meta Conseguida","Meta Non Conseguida"))))</f>
        <v>Meta Conseguida</v>
      </c>
      <c r="I27" s="379"/>
      <c r="J27" s="388"/>
      <c r="K27" s="84" t="str">
        <f t="shared" ref="K27:K30" si="16">+IF(AND(ISBLANK(I27),ISBLANK(J27)),"Introducir Meta e Resultado",IF(ISBLANK(I27),"Introducir Meta",IF(ISBLANK(J27),"Introducir Resultado",IF(J27&gt;=I27,"Meta Conseguida","Meta Non Conseguida"))))</f>
        <v>Introducir Meta e Resultado</v>
      </c>
      <c r="M27" s="379"/>
      <c r="N27" s="388"/>
      <c r="O27" s="84" t="str">
        <f t="shared" ref="O27:O30" si="17">+IF(AND(ISBLANK(M27),ISBLANK(N27)),"Introducir Meta e Resultado",IF(ISBLANK(M27),"Introducir Meta",IF(ISBLANK(N27),"Introducir Resultado",IF(N27&gt;=M27,"Meta Conseguida","Meta Non Conseguida"))))</f>
        <v>Introducir Meta e Resultado</v>
      </c>
    </row>
    <row r="28" spans="1:15" ht="51">
      <c r="A28" s="51" t="s">
        <v>91</v>
      </c>
      <c r="B28" s="87" t="s">
        <v>253</v>
      </c>
      <c r="C28" s="87" t="s">
        <v>167</v>
      </c>
      <c r="D28" s="448" t="s">
        <v>447</v>
      </c>
      <c r="E28" s="379">
        <v>0.8</v>
      </c>
      <c r="F28" s="388">
        <v>0.85078092021950202</v>
      </c>
      <c r="G28" s="84" t="str">
        <f t="shared" si="15"/>
        <v>Meta Conseguida</v>
      </c>
      <c r="I28" s="379"/>
      <c r="J28" s="388"/>
      <c r="K28" s="84" t="str">
        <f t="shared" si="16"/>
        <v>Introducir Meta e Resultado</v>
      </c>
      <c r="M28" s="379"/>
      <c r="N28" s="388"/>
      <c r="O28" s="84" t="str">
        <f t="shared" si="17"/>
        <v>Introducir Meta e Resultado</v>
      </c>
    </row>
    <row r="29" spans="1:15" ht="51">
      <c r="A29" s="51" t="s">
        <v>92</v>
      </c>
      <c r="B29" s="87" t="s">
        <v>99</v>
      </c>
      <c r="C29" s="87" t="s">
        <v>167</v>
      </c>
      <c r="D29" s="387" t="s">
        <v>448</v>
      </c>
      <c r="E29" s="379">
        <v>0.9</v>
      </c>
      <c r="F29" s="388">
        <v>0.96713051823416496</v>
      </c>
      <c r="G29" s="84" t="str">
        <f t="shared" si="15"/>
        <v>Meta Conseguida</v>
      </c>
      <c r="I29" s="379"/>
      <c r="J29" s="388"/>
      <c r="K29" s="84" t="str">
        <f t="shared" si="16"/>
        <v>Introducir Meta e Resultado</v>
      </c>
      <c r="M29" s="379"/>
      <c r="N29" s="388"/>
      <c r="O29" s="84" t="str">
        <f t="shared" si="17"/>
        <v>Introducir Meta e Resultado</v>
      </c>
    </row>
    <row r="30" spans="1:15" ht="51">
      <c r="A30" s="51" t="s">
        <v>93</v>
      </c>
      <c r="B30" s="87" t="s">
        <v>100</v>
      </c>
      <c r="C30" s="87" t="s">
        <v>167</v>
      </c>
      <c r="D30" s="387" t="s">
        <v>449</v>
      </c>
      <c r="E30" s="379">
        <v>0.8</v>
      </c>
      <c r="F30" s="388">
        <v>0.87969607429295105</v>
      </c>
      <c r="G30" s="84" t="str">
        <f t="shared" si="15"/>
        <v>Meta Conseguida</v>
      </c>
      <c r="I30" s="379"/>
      <c r="J30" s="388"/>
      <c r="K30" s="84" t="str">
        <f t="shared" si="16"/>
        <v>Introducir Meta e Resultado</v>
      </c>
      <c r="M30" s="379"/>
      <c r="N30" s="388"/>
      <c r="O30" s="84" t="str">
        <f t="shared" si="17"/>
        <v>Introducir Meta e Resultado</v>
      </c>
    </row>
    <row r="31" spans="1:15" ht="38.25">
      <c r="A31" s="51" t="s">
        <v>94</v>
      </c>
      <c r="B31" s="87" t="s">
        <v>277</v>
      </c>
      <c r="C31" s="87" t="s">
        <v>167</v>
      </c>
      <c r="D31" s="390" t="s">
        <v>198</v>
      </c>
      <c r="E31" s="391" t="s">
        <v>183</v>
      </c>
      <c r="F31" s="392" t="s">
        <v>183</v>
      </c>
      <c r="G31" s="227" t="s">
        <v>183</v>
      </c>
      <c r="I31" s="391" t="s">
        <v>183</v>
      </c>
      <c r="J31" s="392" t="s">
        <v>183</v>
      </c>
      <c r="K31" s="227" t="s">
        <v>183</v>
      </c>
      <c r="M31" s="391" t="s">
        <v>183</v>
      </c>
      <c r="N31" s="392" t="s">
        <v>183</v>
      </c>
      <c r="O31" s="227" t="s">
        <v>183</v>
      </c>
    </row>
    <row r="32" spans="1:15" ht="38.25">
      <c r="A32" s="51" t="s">
        <v>95</v>
      </c>
      <c r="B32" s="87" t="s">
        <v>328</v>
      </c>
      <c r="C32" s="87" t="s">
        <v>167</v>
      </c>
      <c r="D32" s="387" t="s">
        <v>450</v>
      </c>
      <c r="E32" s="379">
        <v>0.6</v>
      </c>
      <c r="F32" s="388">
        <f>+MIN(Anexos!$R$6:$R$100)</f>
        <v>0.64596273291925499</v>
      </c>
      <c r="G32" s="84" t="str">
        <f t="shared" si="15"/>
        <v>Meta Conseguida</v>
      </c>
      <c r="I32" s="379"/>
      <c r="J32" s="388">
        <f>+MIN(Anexos!$AR$6:$AR$100)</f>
        <v>0.63636363636363602</v>
      </c>
      <c r="K32" s="84" t="str">
        <f t="shared" ref="K32:K33" si="18">+IF(AND(ISBLANK(I32),ISBLANK(J32)),"Introducir Meta e Resultado",IF(ISBLANK(I32),"Introducir Meta",IF(ISBLANK(J32),"Introducir Resultado",IF(J32&gt;=I32,"Meta Conseguida","Meta Non Conseguida"))))</f>
        <v>Introducir Meta</v>
      </c>
      <c r="M32" s="379"/>
      <c r="N32" s="388">
        <f>+MIN(Anexos!$BR$6:$BR$100)</f>
        <v>0</v>
      </c>
      <c r="O32" s="84" t="str">
        <f t="shared" ref="O32:O33" si="19">+IF(AND(ISBLANK(M32),ISBLANK(N32)),"Introducir Meta e Resultado",IF(ISBLANK(M32),"Introducir Meta",IF(ISBLANK(N32),"Introducir Resultado",IF(N32&gt;=M32,"Meta Conseguida","Meta Non Conseguida"))))</f>
        <v>Introducir Meta</v>
      </c>
    </row>
    <row r="33" spans="1:15" ht="51">
      <c r="A33" s="51" t="s">
        <v>175</v>
      </c>
      <c r="B33" s="87" t="s">
        <v>437</v>
      </c>
      <c r="C33" s="87" t="s">
        <v>167</v>
      </c>
      <c r="D33" s="387" t="s">
        <v>438</v>
      </c>
      <c r="E33" s="393"/>
      <c r="F33" s="450">
        <f>Anexos!$V$3</f>
        <v>7.8947368421052627E-2</v>
      </c>
      <c r="G33" s="84" t="str">
        <f t="shared" si="15"/>
        <v>Introducir Meta</v>
      </c>
      <c r="H33" s="295"/>
      <c r="I33" s="393"/>
      <c r="J33" s="450">
        <f>Anexos!$AV$3</f>
        <v>1</v>
      </c>
      <c r="K33" s="84" t="str">
        <f t="shared" si="18"/>
        <v>Introducir Meta</v>
      </c>
      <c r="M33" s="393"/>
      <c r="N33" s="450">
        <f>Anexos!$BV$3</f>
        <v>0</v>
      </c>
      <c r="O33" s="84" t="str">
        <f t="shared" si="19"/>
        <v>Introducir Meta</v>
      </c>
    </row>
    <row r="34" spans="1:15" ht="38.25">
      <c r="A34" s="51" t="s">
        <v>176</v>
      </c>
      <c r="B34" s="87" t="s">
        <v>179</v>
      </c>
      <c r="C34" s="87" t="s">
        <v>167</v>
      </c>
      <c r="D34" s="390" t="s">
        <v>199</v>
      </c>
      <c r="E34" s="391" t="s">
        <v>183</v>
      </c>
      <c r="F34" s="392" t="s">
        <v>183</v>
      </c>
      <c r="G34" s="227" t="s">
        <v>183</v>
      </c>
      <c r="I34" s="391" t="s">
        <v>183</v>
      </c>
      <c r="J34" s="392" t="s">
        <v>183</v>
      </c>
      <c r="K34" s="227" t="s">
        <v>183</v>
      </c>
      <c r="M34" s="391" t="s">
        <v>183</v>
      </c>
      <c r="N34" s="392" t="s">
        <v>183</v>
      </c>
      <c r="O34" s="227" t="s">
        <v>183</v>
      </c>
    </row>
    <row r="35" spans="1:15" ht="38.25">
      <c r="A35" s="51" t="s">
        <v>177</v>
      </c>
      <c r="B35" s="87" t="s">
        <v>329</v>
      </c>
      <c r="C35" s="87" t="s">
        <v>167</v>
      </c>
      <c r="D35" s="387" t="s">
        <v>439</v>
      </c>
      <c r="E35" s="379">
        <v>0.7</v>
      </c>
      <c r="F35" s="388">
        <f>+MIN(Anexos!$Q$6:$Q$100)</f>
        <v>0.806201550387597</v>
      </c>
      <c r="G35" s="84" t="str">
        <f t="shared" ref="G35" si="20">+IF(AND(ISBLANK(E35),ISBLANK(F35)),"Introducir Meta e Resultado",IF(ISBLANK(E35),"Introducir Meta",IF(ISBLANK(F35),"Introducir Resultado",IF(F35&gt;=E35,"Meta Conseguida","Meta Non Conseguida"))))</f>
        <v>Meta Conseguida</v>
      </c>
      <c r="H35" s="295"/>
      <c r="I35" s="379"/>
      <c r="J35" s="388">
        <f>+MIN(Anexos!$AQ$6:$AQ$100)</f>
        <v>0.76767676767676796</v>
      </c>
      <c r="K35" s="84" t="str">
        <f t="shared" ref="K35" si="21">+IF(AND(ISBLANK(I35),ISBLANK(J35)),"Introducir Meta e Resultado",IF(ISBLANK(I35),"Introducir Meta",IF(ISBLANK(J35),"Introducir Resultado",IF(J35&gt;=I35,"Meta Conseguida","Meta Non Conseguida"))))</f>
        <v>Introducir Meta</v>
      </c>
      <c r="M35" s="379"/>
      <c r="N35" s="388">
        <f>+MIN(Anexos!$BQ$6:$BQ$100)</f>
        <v>0</v>
      </c>
      <c r="O35" s="84" t="str">
        <f t="shared" ref="O35" si="22">+IF(AND(ISBLANK(M35),ISBLANK(N35)),"Introducir Meta e Resultado",IF(ISBLANK(M35),"Introducir Meta",IF(ISBLANK(N35),"Introducir Resultado",IF(N35&gt;=M35,"Meta Conseguida","Meta Non Conseguida"))))</f>
        <v>Introducir Meta</v>
      </c>
    </row>
    <row r="36" spans="1:15" ht="51">
      <c r="A36" s="52" t="s">
        <v>178</v>
      </c>
      <c r="B36" s="88" t="s">
        <v>440</v>
      </c>
      <c r="C36" s="88" t="s">
        <v>167</v>
      </c>
      <c r="D36" s="394" t="s">
        <v>441</v>
      </c>
      <c r="E36" s="393">
        <v>1</v>
      </c>
      <c r="F36" s="450">
        <f>Anexos!$U$3</f>
        <v>1</v>
      </c>
      <c r="G36" s="84" t="str">
        <f t="shared" ref="G36" si="23">+IF(AND(ISBLANK(E36),ISBLANK(F36)),"Introducir Meta e Resultado",IF(ISBLANK(E36),"Introducir Meta",IF(ISBLANK(F36),"Introducir Resultado",IF(F36&gt;=E36,"Meta Conseguida","Meta Non Conseguida"))))</f>
        <v>Meta Conseguida</v>
      </c>
      <c r="H36" s="295"/>
      <c r="I36" s="393"/>
      <c r="J36" s="450">
        <f>Anexos!$AU$3</f>
        <v>1</v>
      </c>
      <c r="K36" s="84" t="str">
        <f t="shared" ref="K36" si="24">+IF(AND(ISBLANK(I36),ISBLANK(J36)),"Introducir Meta e Resultado",IF(ISBLANK(I36),"Introducir Meta",IF(ISBLANK(J36),"Introducir Resultado",IF(J36&gt;=I36,"Meta Conseguida","Meta Non Conseguida"))))</f>
        <v>Introducir Meta</v>
      </c>
      <c r="M36" s="428"/>
      <c r="N36" s="449">
        <f>Anexos!$BU$3</f>
        <v>0</v>
      </c>
      <c r="O36" s="85" t="str">
        <f t="shared" ref="O36" si="25">+IF(AND(ISBLANK(M36),ISBLANK(N36)),"Introducir Meta e Resultado",IF(ISBLANK(M36),"Introducir Meta",IF(ISBLANK(N36),"Introducir Resultado",IF(N36&gt;=M36,"Meta Conseguida","Meta Non Conseguida"))))</f>
        <v>Introducir Meta</v>
      </c>
    </row>
    <row r="37" spans="1:15" ht="37.5">
      <c r="A37" s="98" t="s">
        <v>15</v>
      </c>
      <c r="B37" s="92" t="s">
        <v>101</v>
      </c>
      <c r="C37" s="92" t="s">
        <v>316</v>
      </c>
      <c r="D37" s="386" t="s">
        <v>364</v>
      </c>
      <c r="E37" s="431">
        <f>+COUNTA(E38:E40)</f>
        <v>3</v>
      </c>
      <c r="F37" s="430">
        <f>+COUNTIF(G38:G40,"Meta Conseguida")</f>
        <v>3</v>
      </c>
      <c r="G37" s="86" t="str">
        <f>+IF(F37=0,"Ningunha Meta Alcanzada",IF(F37&gt;=E37,"Meta Totalmente Alcanzada",IF(F37&gt;0,"Meta Parcialmente Alcanzada")))</f>
        <v>Meta Totalmente Alcanzada</v>
      </c>
      <c r="H37" s="295"/>
      <c r="I37" s="431">
        <f>+COUNTA(I38:I40)</f>
        <v>0</v>
      </c>
      <c r="J37" s="430">
        <f>+COUNTIF(K38:K40,"Meta Conseguida")</f>
        <v>0</v>
      </c>
      <c r="K37" s="86" t="str">
        <f>+IF(J37=0,"Ningunha Meta Alcanzada",IF(J37&gt;=I37,"Meta Totalmente Alcanzada",IF(J37&gt;0,"Meta Parcialmente Alcanzada")))</f>
        <v>Ningunha Meta Alcanzada</v>
      </c>
      <c r="M37" s="431">
        <f>+COUNTA(M38:M40)</f>
        <v>0</v>
      </c>
      <c r="N37" s="430">
        <f>+COUNTIF(O38:O40,"Meta Conseguida")</f>
        <v>0</v>
      </c>
      <c r="O37" s="86" t="str">
        <f>+IF(N37=0,"Ningunha Meta Alcanzada",IF(N37&gt;=M37,"Meta Totalmente Alcanzada",IF(N37&gt;0,"Meta Parcialmente Alcanzada")))</f>
        <v>Ningunha Meta Alcanzada</v>
      </c>
    </row>
    <row r="38" spans="1:15" ht="63.75">
      <c r="A38" s="51" t="s">
        <v>102</v>
      </c>
      <c r="B38" s="87" t="s">
        <v>186</v>
      </c>
      <c r="C38" s="87" t="s">
        <v>316</v>
      </c>
      <c r="D38" s="387" t="s">
        <v>451</v>
      </c>
      <c r="E38" s="379">
        <v>1</v>
      </c>
      <c r="F38" s="388">
        <v>1.0230769230769201</v>
      </c>
      <c r="G38" s="84" t="str">
        <f t="shared" ref="G38:G40" si="26">+IF(AND(ISBLANK(E38),ISBLANK(F38)),"Introducir Meta e Resultado",IF(ISBLANK(E38),"Introducir Meta",IF(ISBLANK(F38),"Introducir Resultado",IF(F38&gt;=E38,"Meta Conseguida","Meta Non Conseguida"))))</f>
        <v>Meta Conseguida</v>
      </c>
      <c r="I38" s="379"/>
      <c r="J38" s="388"/>
      <c r="K38" s="84" t="str">
        <f t="shared" ref="K38:K40" si="27">+IF(AND(ISBLANK(I38),ISBLANK(J38)),"Introducir Meta e Resultado",IF(ISBLANK(I38),"Introducir Meta",IF(ISBLANK(J38),"Introducir Resultado",IF(J38&gt;=I38,"Meta Conseguida","Meta Non Conseguida"))))</f>
        <v>Introducir Meta e Resultado</v>
      </c>
      <c r="M38" s="379"/>
      <c r="N38" s="388"/>
      <c r="O38" s="84" t="str">
        <f t="shared" ref="O38:O40" si="28">+IF(AND(ISBLANK(M38),ISBLANK(N38)),"Introducir Meta e Resultado",IF(ISBLANK(M38),"Introducir Meta",IF(ISBLANK(N38),"Introducir Resultado",IF(N38&gt;=M38,"Meta Conseguida","Meta Non Conseguida"))))</f>
        <v>Introducir Meta e Resultado</v>
      </c>
    </row>
    <row r="39" spans="1:15" ht="63.75">
      <c r="A39" s="51" t="s">
        <v>103</v>
      </c>
      <c r="B39" s="87" t="s">
        <v>187</v>
      </c>
      <c r="C39" s="87" t="s">
        <v>316</v>
      </c>
      <c r="D39" s="387" t="s">
        <v>451</v>
      </c>
      <c r="E39" s="379">
        <v>1</v>
      </c>
      <c r="F39" s="388">
        <v>1.53076923076923</v>
      </c>
      <c r="G39" s="84" t="str">
        <f t="shared" si="26"/>
        <v>Meta Conseguida</v>
      </c>
      <c r="I39" s="379"/>
      <c r="J39" s="388"/>
      <c r="K39" s="84" t="str">
        <f t="shared" si="27"/>
        <v>Introducir Meta e Resultado</v>
      </c>
      <c r="M39" s="379"/>
      <c r="N39" s="388"/>
      <c r="O39" s="84" t="str">
        <f t="shared" si="28"/>
        <v>Introducir Meta e Resultado</v>
      </c>
    </row>
    <row r="40" spans="1:15" ht="63.75">
      <c r="A40" s="51" t="s">
        <v>104</v>
      </c>
      <c r="B40" s="87" t="s">
        <v>188</v>
      </c>
      <c r="C40" s="87" t="s">
        <v>316</v>
      </c>
      <c r="D40" s="387" t="s">
        <v>452</v>
      </c>
      <c r="E40" s="379">
        <v>0.8</v>
      </c>
      <c r="F40" s="388">
        <v>0.90225563909774398</v>
      </c>
      <c r="G40" s="84" t="str">
        <f t="shared" si="26"/>
        <v>Meta Conseguida</v>
      </c>
      <c r="I40" s="379"/>
      <c r="J40" s="388"/>
      <c r="K40" s="84" t="str">
        <f t="shared" si="27"/>
        <v>Introducir Meta e Resultado</v>
      </c>
      <c r="M40" s="379"/>
      <c r="N40" s="388"/>
      <c r="O40" s="84" t="str">
        <f t="shared" si="28"/>
        <v>Introducir Meta e Resultado</v>
      </c>
    </row>
    <row r="41" spans="1:15" ht="51">
      <c r="A41" s="99" t="s">
        <v>18</v>
      </c>
      <c r="B41" s="100" t="s">
        <v>49</v>
      </c>
      <c r="C41" s="100" t="s">
        <v>167</v>
      </c>
      <c r="D41" s="395" t="s">
        <v>453</v>
      </c>
      <c r="E41" s="396">
        <v>0.38</v>
      </c>
      <c r="F41" s="397">
        <v>0.38500000000000001</v>
      </c>
      <c r="G41" s="89" t="str">
        <f>+IF(ISBLANK(F41),"Introducir Resultado","Indicador Completado")</f>
        <v>Indicador Completado</v>
      </c>
      <c r="H41" s="295"/>
      <c r="I41" s="396" t="s">
        <v>183</v>
      </c>
      <c r="J41" s="397"/>
      <c r="K41" s="89" t="str">
        <f>+IF(ISBLANK(J41),"Introducir Resultado","Indicador Completado")</f>
        <v>Introducir Resultado</v>
      </c>
      <c r="M41" s="396" t="s">
        <v>183</v>
      </c>
      <c r="N41" s="397"/>
      <c r="O41" s="89" t="str">
        <f>+IF(ISBLANK(N41),"Introducir Resultado","Indicador Completado")</f>
        <v>Introducir Resultado</v>
      </c>
    </row>
    <row r="42" spans="1:15" ht="25.5">
      <c r="A42" s="99" t="s">
        <v>19</v>
      </c>
      <c r="B42" s="100" t="s">
        <v>139</v>
      </c>
      <c r="C42" s="100" t="s">
        <v>11</v>
      </c>
      <c r="D42" s="398" t="s">
        <v>330</v>
      </c>
      <c r="E42" s="399">
        <v>30</v>
      </c>
      <c r="F42" s="400">
        <v>30</v>
      </c>
      <c r="G42" s="169" t="s">
        <v>183</v>
      </c>
      <c r="H42" s="295"/>
      <c r="I42" s="399" t="s">
        <v>183</v>
      </c>
      <c r="J42" s="400" t="s">
        <v>183</v>
      </c>
      <c r="K42" s="169" t="s">
        <v>183</v>
      </c>
      <c r="M42" s="399" t="s">
        <v>183</v>
      </c>
      <c r="N42" s="400" t="s">
        <v>183</v>
      </c>
      <c r="O42" s="169" t="s">
        <v>183</v>
      </c>
    </row>
    <row r="43" spans="1:15" s="50" customFormat="1" ht="18.75" customHeight="1">
      <c r="A43" s="166"/>
      <c r="B43" s="21"/>
      <c r="C43" s="21"/>
      <c r="D43" s="401"/>
      <c r="E43" s="326"/>
      <c r="F43" s="327"/>
      <c r="G43" s="25"/>
      <c r="H43" s="2"/>
      <c r="I43" s="326"/>
      <c r="J43" s="327"/>
      <c r="K43" s="25"/>
      <c r="L43" s="2"/>
      <c r="M43" s="326"/>
      <c r="N43" s="327"/>
      <c r="O43" s="25"/>
    </row>
    <row r="44" spans="1:15" ht="18.75" customHeight="1">
      <c r="A44" s="53" t="s">
        <v>20</v>
      </c>
      <c r="B44" s="35"/>
      <c r="C44" s="35"/>
      <c r="D44" s="402"/>
      <c r="E44" s="328"/>
      <c r="F44" s="328"/>
      <c r="G44" s="37"/>
      <c r="H44" s="50"/>
      <c r="I44" s="328"/>
      <c r="J44" s="328"/>
      <c r="K44" s="37"/>
      <c r="L44" s="50"/>
      <c r="M44" s="328"/>
      <c r="N44" s="328"/>
      <c r="O44" s="37"/>
    </row>
    <row r="45" spans="1:15" ht="42" customHeight="1">
      <c r="A45" s="166"/>
      <c r="B45" s="167"/>
      <c r="C45" s="167"/>
      <c r="D45" s="403"/>
      <c r="E45" s="327"/>
      <c r="F45" s="327"/>
      <c r="G45" s="25"/>
      <c r="I45" s="327"/>
      <c r="J45" s="327"/>
      <c r="K45" s="25"/>
      <c r="M45" s="327"/>
      <c r="N45" s="327"/>
      <c r="O45" s="25"/>
    </row>
    <row r="46" spans="1:15" ht="37.5">
      <c r="A46" s="98" t="s">
        <v>149</v>
      </c>
      <c r="B46" s="92" t="s">
        <v>331</v>
      </c>
      <c r="C46" s="92" t="s">
        <v>54</v>
      </c>
      <c r="D46" s="404" t="s">
        <v>365</v>
      </c>
      <c r="E46" s="429">
        <f>+COUNTA(E47:E51)</f>
        <v>5</v>
      </c>
      <c r="F46" s="430">
        <f>+COUNTIF(G47:G51,"Meta Conseguida")</f>
        <v>5</v>
      </c>
      <c r="G46" s="86" t="str">
        <f>+IF(F46=0,"Ningunha Meta Alcanzada",IF(F46&gt;=E46,"Meta Totalmente Alcanzada",IF(F46&gt;0,"Meta Parcialmente Alcanzada")))</f>
        <v>Meta Totalmente Alcanzada</v>
      </c>
      <c r="H46" s="295"/>
      <c r="I46" s="429">
        <f>+COUNTA(I47:I51)</f>
        <v>0</v>
      </c>
      <c r="J46" s="430">
        <f>+COUNTIF(K47:K51,"Meta Conseguida")</f>
        <v>0</v>
      </c>
      <c r="K46" s="86" t="str">
        <f>+IF(J46=0,"Ningunha Meta Alcanzada",IF(J46&gt;=I46,"Meta Totalmente Alcanzada",IF(J46&gt;0,"Meta Parcialmente Alcanzada")))</f>
        <v>Ningunha Meta Alcanzada</v>
      </c>
      <c r="M46" s="429">
        <f>+COUNTA(M47:M51)</f>
        <v>0</v>
      </c>
      <c r="N46" s="430">
        <f>+COUNTIF(O47:O51,"Meta Conseguida")</f>
        <v>0</v>
      </c>
      <c r="O46" s="86" t="str">
        <f>+IF(N46=0,"Ningunha Meta Alcanzada",IF(N46&gt;=M46,"Meta Totalmente Alcanzada",IF(N46&gt;0,"Meta Parcialmente Alcanzada")))</f>
        <v>Ningunha Meta Alcanzada</v>
      </c>
    </row>
    <row r="47" spans="1:15" ht="76.5">
      <c r="A47" s="54" t="s">
        <v>150</v>
      </c>
      <c r="B47" s="87" t="s">
        <v>228</v>
      </c>
      <c r="C47" s="87" t="s">
        <v>54</v>
      </c>
      <c r="D47" s="405" t="s">
        <v>454</v>
      </c>
      <c r="E47" s="451">
        <v>2</v>
      </c>
      <c r="F47" s="452">
        <v>2.5146198830409356</v>
      </c>
      <c r="G47" s="84" t="str">
        <f t="shared" ref="G47:G51" si="29">+IF(AND(ISBLANK(E47),ISBLANK(F47)),"Introducir Meta e Resultado",IF(ISBLANK(E47),"Introducir Meta",IF(ISBLANK(F47),"Introducir Resultado",IF(F47&gt;=E47,"Meta Conseguida","Meta Non Conseguida"))))</f>
        <v>Meta Conseguida</v>
      </c>
      <c r="H47" s="295"/>
      <c r="I47" s="341"/>
      <c r="J47" s="342"/>
      <c r="K47" s="84" t="str">
        <f t="shared" ref="K47:K51" si="30">+IF(AND(ISBLANK(I47),ISBLANK(J47)),"Introducir Meta e Resultado",IF(ISBLANK(I47),"Introducir Meta",IF(ISBLANK(J47),"Introducir Resultado",IF(J47&gt;=I47,"Meta Conseguida","Meta Non Conseguida"))))</f>
        <v>Introducir Meta e Resultado</v>
      </c>
      <c r="M47" s="341"/>
      <c r="N47" s="342"/>
      <c r="O47" s="84" t="str">
        <f t="shared" ref="O47:O51" si="31">+IF(AND(ISBLANK(M47),ISBLANK(N47)),"Introducir Meta e Resultado",IF(ISBLANK(M47),"Introducir Meta",IF(ISBLANK(N47),"Introducir Resultado",IF(N47&gt;=M47,"Meta Conseguida","Meta Non Conseguida"))))</f>
        <v>Introducir Meta e Resultado</v>
      </c>
    </row>
    <row r="48" spans="1:15" ht="102">
      <c r="A48" s="54" t="s">
        <v>151</v>
      </c>
      <c r="B48" s="87" t="s">
        <v>219</v>
      </c>
      <c r="C48" s="87" t="s">
        <v>54</v>
      </c>
      <c r="D48" s="405" t="s">
        <v>455</v>
      </c>
      <c r="E48" s="453">
        <v>3</v>
      </c>
      <c r="F48" s="452">
        <v>3.3573883161512028</v>
      </c>
      <c r="G48" s="84" t="str">
        <f t="shared" si="29"/>
        <v>Meta Conseguida</v>
      </c>
      <c r="H48" s="295"/>
      <c r="I48" s="406"/>
      <c r="J48" s="342"/>
      <c r="K48" s="84" t="str">
        <f t="shared" si="30"/>
        <v>Introducir Meta e Resultado</v>
      </c>
      <c r="M48" s="406"/>
      <c r="N48" s="342"/>
      <c r="O48" s="84" t="str">
        <f t="shared" si="31"/>
        <v>Introducir Meta e Resultado</v>
      </c>
    </row>
    <row r="49" spans="1:15" ht="76.5">
      <c r="A49" s="54" t="s">
        <v>152</v>
      </c>
      <c r="B49" s="87" t="s">
        <v>332</v>
      </c>
      <c r="C49" s="87" t="s">
        <v>54</v>
      </c>
      <c r="D49" s="405" t="s">
        <v>456</v>
      </c>
      <c r="E49" s="453">
        <v>2</v>
      </c>
      <c r="F49" s="452">
        <v>2.6260869565217391</v>
      </c>
      <c r="G49" s="84" t="str">
        <f t="shared" si="29"/>
        <v>Meta Conseguida</v>
      </c>
      <c r="H49" s="295"/>
      <c r="I49" s="406"/>
      <c r="J49" s="342"/>
      <c r="K49" s="84" t="str">
        <f t="shared" si="30"/>
        <v>Introducir Meta e Resultado</v>
      </c>
      <c r="M49" s="406"/>
      <c r="N49" s="342"/>
      <c r="O49" s="84" t="str">
        <f t="shared" si="31"/>
        <v>Introducir Meta e Resultado</v>
      </c>
    </row>
    <row r="50" spans="1:15" ht="102">
      <c r="A50" s="54" t="s">
        <v>153</v>
      </c>
      <c r="B50" s="87" t="s">
        <v>384</v>
      </c>
      <c r="C50" s="87" t="s">
        <v>54</v>
      </c>
      <c r="D50" s="405" t="s">
        <v>457</v>
      </c>
      <c r="E50" s="453">
        <v>3</v>
      </c>
      <c r="F50" s="452">
        <v>3.024390243902439</v>
      </c>
      <c r="G50" s="84" t="str">
        <f t="shared" ref="G50" si="32">+IF(AND(ISBLANK(E50),ISBLANK(F50)),"Introducir Meta e Resultado",IF(ISBLANK(E50),"Introducir Meta",IF(ISBLANK(F50),"Introducir Resultado",IF(F50&gt;=E50,"Meta Conseguida","Meta Non Conseguida"))))</f>
        <v>Meta Conseguida</v>
      </c>
      <c r="H50" s="295"/>
      <c r="I50" s="406"/>
      <c r="J50" s="342"/>
      <c r="K50" s="84" t="str">
        <f t="shared" ref="K50" si="33">+IF(AND(ISBLANK(I50),ISBLANK(J50)),"Introducir Meta e Resultado",IF(ISBLANK(I50),"Introducir Meta",IF(ISBLANK(J50),"Introducir Resultado",IF(J50&gt;=I50,"Meta Conseguida","Meta Non Conseguida"))))</f>
        <v>Introducir Meta e Resultado</v>
      </c>
      <c r="M50" s="406"/>
      <c r="N50" s="342"/>
      <c r="O50" s="84" t="str">
        <f t="shared" ref="O50" si="34">+IF(AND(ISBLANK(M50),ISBLANK(N50)),"Introducir Meta e Resultado",IF(ISBLANK(M50),"Introducir Meta",IF(ISBLANK(N50),"Introducir Resultado",IF(N50&gt;=M50,"Meta Conseguida","Meta Non Conseguida"))))</f>
        <v>Introducir Meta e Resultado</v>
      </c>
    </row>
    <row r="51" spans="1:15" ht="89.25">
      <c r="A51" s="55" t="s">
        <v>391</v>
      </c>
      <c r="B51" s="88" t="s">
        <v>392</v>
      </c>
      <c r="C51" s="88" t="s">
        <v>54</v>
      </c>
      <c r="D51" s="407" t="s">
        <v>458</v>
      </c>
      <c r="E51" s="454">
        <v>4</v>
      </c>
      <c r="F51" s="455">
        <v>4</v>
      </c>
      <c r="G51" s="85" t="str">
        <f t="shared" si="29"/>
        <v>Meta Conseguida</v>
      </c>
      <c r="H51" s="295"/>
      <c r="I51" s="408"/>
      <c r="J51" s="345"/>
      <c r="K51" s="85" t="str">
        <f t="shared" si="30"/>
        <v>Introducir Meta e Resultado</v>
      </c>
      <c r="M51" s="408"/>
      <c r="N51" s="345"/>
      <c r="O51" s="85" t="str">
        <f t="shared" si="31"/>
        <v>Introducir Meta e Resultado</v>
      </c>
    </row>
    <row r="52" spans="1:15" ht="39.75" customHeight="1">
      <c r="A52" s="99" t="s">
        <v>107</v>
      </c>
      <c r="B52" s="100" t="s">
        <v>50</v>
      </c>
      <c r="C52" s="100" t="s">
        <v>167</v>
      </c>
      <c r="D52" s="395" t="s">
        <v>459</v>
      </c>
      <c r="E52" s="456">
        <v>10</v>
      </c>
      <c r="F52" s="457">
        <v>0.12396694214876</v>
      </c>
      <c r="G52" s="89" t="str">
        <f t="shared" ref="G52:G53" si="35">+IF(AND(ISBLANK(E52),ISBLANK(F52)),"Introducir Meta e Resultado",IF(ISBLANK(E52),"Introducir Meta",IF(ISBLANK(F52),"Introducir Resultado",IF(F52&lt;=E52,"Meta Conseguida","Meta Non Conseguida"))))</f>
        <v>Meta Conseguida</v>
      </c>
      <c r="H52" s="295"/>
      <c r="I52" s="409"/>
      <c r="J52" s="325"/>
      <c r="K52" s="89" t="str">
        <f t="shared" ref="K52:K53" si="36">+IF(AND(ISBLANK(I52),ISBLANK(J52)),"Introducir Meta e Resultado",IF(ISBLANK(I52),"Introducir Meta",IF(ISBLANK(J52),"Introducir Resultado",IF(J52&lt;=I52,"Meta Conseguida","Meta Non Conseguida"))))</f>
        <v>Introducir Meta e Resultado</v>
      </c>
      <c r="M52" s="409"/>
      <c r="N52" s="325"/>
      <c r="O52" s="89" t="str">
        <f t="shared" ref="O52:O53" si="37">+IF(AND(ISBLANK(M52),ISBLANK(N52)),"Introducir Meta e Resultado",IF(ISBLANK(M52),"Introducir Meta",IF(ISBLANK(N52),"Introducir Resultado",IF(N52&lt;=M52,"Meta Conseguida","Meta Non Conseguida"))))</f>
        <v>Introducir Meta e Resultado</v>
      </c>
    </row>
    <row r="53" spans="1:15" ht="51">
      <c r="A53" s="99" t="s">
        <v>108</v>
      </c>
      <c r="B53" s="100" t="s">
        <v>51</v>
      </c>
      <c r="C53" s="100" t="s">
        <v>167</v>
      </c>
      <c r="D53" s="395" t="s">
        <v>460</v>
      </c>
      <c r="E53" s="456">
        <v>0</v>
      </c>
      <c r="F53" s="457">
        <v>0</v>
      </c>
      <c r="G53" s="89" t="str">
        <f t="shared" si="35"/>
        <v>Meta Conseguida</v>
      </c>
      <c r="H53" s="295"/>
      <c r="I53" s="409"/>
      <c r="J53" s="325"/>
      <c r="K53" s="89" t="str">
        <f t="shared" si="36"/>
        <v>Introducir Meta e Resultado</v>
      </c>
      <c r="M53" s="409"/>
      <c r="N53" s="325"/>
      <c r="O53" s="89" t="str">
        <f t="shared" si="37"/>
        <v>Introducir Meta e Resultado</v>
      </c>
    </row>
    <row r="54" spans="1:15" ht="37.5">
      <c r="A54" s="98" t="s">
        <v>109</v>
      </c>
      <c r="B54" s="92" t="s">
        <v>21</v>
      </c>
      <c r="C54" s="92" t="s">
        <v>22</v>
      </c>
      <c r="D54" s="404" t="s">
        <v>366</v>
      </c>
      <c r="E54" s="429">
        <f>+COUNTA(E55:E58)</f>
        <v>4</v>
      </c>
      <c r="F54" s="436">
        <f>+COUNTIF(G55:G58,"Meta Conseguida")</f>
        <v>4</v>
      </c>
      <c r="G54" s="83" t="str">
        <f>+IF(F54=0,"Ningunha Meta Alcanzada",IF(F54&gt;=E54,"Meta Totalmente Alcanzada",IF(F54&gt;0,"Meta Parcialmente Alcanzada")))</f>
        <v>Meta Totalmente Alcanzada</v>
      </c>
      <c r="H54" s="295"/>
      <c r="I54" s="429">
        <f>+COUNTA(I55:I58)</f>
        <v>0</v>
      </c>
      <c r="J54" s="430">
        <f>+COUNTIF(K55:K58,"Meta Conseguida")</f>
        <v>0</v>
      </c>
      <c r="K54" s="83" t="str">
        <f>+IF(J54=0,"Ningunha Meta Alcanzada",IF(J54&gt;=I54,"Meta Totalmente Alcanzada",IF(J54&gt;0,"Meta Parcialmente Alcanzada")))</f>
        <v>Ningunha Meta Alcanzada</v>
      </c>
      <c r="M54" s="429">
        <f>+COUNTA(M55:M58)</f>
        <v>0</v>
      </c>
      <c r="N54" s="430">
        <f>+COUNTIF(O55:O58,"Meta Conseguida")</f>
        <v>0</v>
      </c>
      <c r="O54" s="83" t="str">
        <f>+IF(N54=0,"Ningunha Meta Alcanzada",IF(N54&gt;=M54,"Meta Totalmente Alcanzada",IF(N54&gt;0,"Meta Parcialmente Alcanzada")))</f>
        <v>Ningunha Meta Alcanzada</v>
      </c>
    </row>
    <row r="55" spans="1:15" ht="76.5">
      <c r="A55" s="54" t="s">
        <v>123</v>
      </c>
      <c r="B55" s="87" t="s">
        <v>227</v>
      </c>
      <c r="C55" s="87" t="s">
        <v>22</v>
      </c>
      <c r="D55" s="405" t="s">
        <v>461</v>
      </c>
      <c r="E55" s="451">
        <v>2</v>
      </c>
      <c r="F55" s="452">
        <v>2.7307692307692308</v>
      </c>
      <c r="G55" s="84" t="str">
        <f t="shared" ref="G55:G63" si="38">+IF(AND(ISBLANK(E55),ISBLANK(F55)),"Introducir Meta e Resultado",IF(ISBLANK(E55),"Introducir Meta",IF(ISBLANK(F55),"Introducir Resultado",IF(F55&gt;=E55,"Meta Conseguida","Meta Non Conseguida"))))</f>
        <v>Meta Conseguida</v>
      </c>
      <c r="H55" s="295"/>
      <c r="I55" s="410"/>
      <c r="J55" s="342"/>
      <c r="K55" s="84" t="str">
        <f t="shared" ref="K55:K58" si="39">+IF(AND(ISBLANK(I55),ISBLANK(J55)),"Introducir Meta e Resultado",IF(ISBLANK(I55),"Introducir Meta",IF(ISBLANK(J55),"Introducir Resultado",IF(J55&gt;=I55,"Meta Conseguida","Meta Non Conseguida"))))</f>
        <v>Introducir Meta e Resultado</v>
      </c>
      <c r="M55" s="410"/>
      <c r="N55" s="342"/>
      <c r="O55" s="84" t="str">
        <f t="shared" ref="O55:O58" si="40">+IF(AND(ISBLANK(M55),ISBLANK(N55)),"Introducir Meta e Resultado",IF(ISBLANK(M55),"Introducir Meta",IF(ISBLANK(N55),"Introducir Resultado",IF(N55&gt;=M55,"Meta Conseguida","Meta Non Conseguida"))))</f>
        <v>Introducir Meta e Resultado</v>
      </c>
    </row>
    <row r="56" spans="1:15" ht="102">
      <c r="A56" s="54" t="s">
        <v>124</v>
      </c>
      <c r="B56" s="87" t="s">
        <v>217</v>
      </c>
      <c r="C56" s="87" t="s">
        <v>22</v>
      </c>
      <c r="D56" s="405" t="s">
        <v>462</v>
      </c>
      <c r="E56" s="451">
        <v>3</v>
      </c>
      <c r="F56" s="452">
        <v>3.3548387096774195</v>
      </c>
      <c r="G56" s="84" t="str">
        <f t="shared" si="38"/>
        <v>Meta Conseguida</v>
      </c>
      <c r="H56" s="295"/>
      <c r="I56" s="410"/>
      <c r="J56" s="342"/>
      <c r="K56" s="84" t="str">
        <f t="shared" si="39"/>
        <v>Introducir Meta e Resultado</v>
      </c>
      <c r="M56" s="410"/>
      <c r="N56" s="342"/>
      <c r="O56" s="84" t="str">
        <f t="shared" si="40"/>
        <v>Introducir Meta e Resultado</v>
      </c>
    </row>
    <row r="57" spans="1:15" ht="76.5">
      <c r="A57" s="54" t="s">
        <v>125</v>
      </c>
      <c r="B57" s="87" t="s">
        <v>221</v>
      </c>
      <c r="C57" s="87" t="s">
        <v>22</v>
      </c>
      <c r="D57" s="405" t="s">
        <v>463</v>
      </c>
      <c r="E57" s="453">
        <v>3</v>
      </c>
      <c r="F57" s="452">
        <v>3.0476190476190474</v>
      </c>
      <c r="G57" s="84" t="str">
        <f t="shared" si="38"/>
        <v>Meta Conseguida</v>
      </c>
      <c r="H57" s="295"/>
      <c r="I57" s="411"/>
      <c r="J57" s="342"/>
      <c r="K57" s="84" t="str">
        <f t="shared" si="39"/>
        <v>Introducir Meta e Resultado</v>
      </c>
      <c r="M57" s="411"/>
      <c r="N57" s="342"/>
      <c r="O57" s="84" t="str">
        <f t="shared" si="40"/>
        <v>Introducir Meta e Resultado</v>
      </c>
    </row>
    <row r="58" spans="1:15" ht="102">
      <c r="A58" s="55" t="s">
        <v>333</v>
      </c>
      <c r="B58" s="87" t="s">
        <v>385</v>
      </c>
      <c r="C58" s="88" t="s">
        <v>22</v>
      </c>
      <c r="D58" s="405" t="s">
        <v>464</v>
      </c>
      <c r="E58" s="454">
        <v>3</v>
      </c>
      <c r="F58" s="452">
        <v>3</v>
      </c>
      <c r="G58" s="85" t="str">
        <f t="shared" si="38"/>
        <v>Meta Conseguida</v>
      </c>
      <c r="H58" s="295"/>
      <c r="I58" s="412"/>
      <c r="J58" s="342"/>
      <c r="K58" s="85" t="str">
        <f t="shared" si="39"/>
        <v>Introducir Meta e Resultado</v>
      </c>
      <c r="M58" s="412"/>
      <c r="N58" s="342"/>
      <c r="O58" s="85" t="str">
        <f t="shared" si="40"/>
        <v>Introducir Meta e Resultado</v>
      </c>
    </row>
    <row r="59" spans="1:15" ht="37.5">
      <c r="A59" s="98" t="s">
        <v>110</v>
      </c>
      <c r="B59" s="92" t="s">
        <v>334</v>
      </c>
      <c r="C59" s="92" t="s">
        <v>23</v>
      </c>
      <c r="D59" s="404" t="s">
        <v>386</v>
      </c>
      <c r="E59" s="429">
        <f>+COUNTA(E60:E63)</f>
        <v>4</v>
      </c>
      <c r="F59" s="436">
        <f>+COUNTIF(G60:G63,"Meta Conseguida")</f>
        <v>4</v>
      </c>
      <c r="G59" s="86" t="str">
        <f>+IF(F59=0,"Ningunha Meta Alcanzada",IF(F59=E59,"Meta Totalmente Alcanzada",IF(F59&gt;0,"Meta Parcialmente Alcanzada")))</f>
        <v>Meta Totalmente Alcanzada</v>
      </c>
      <c r="H59" s="348"/>
      <c r="I59" s="432">
        <f>+COUNTA(I60:I63)</f>
        <v>0</v>
      </c>
      <c r="J59" s="430">
        <f>+COUNTIF(K60:K63,"Meta Conseguida")</f>
        <v>0</v>
      </c>
      <c r="K59" s="86" t="str">
        <f>+IF(J59=0,"Ningunha Meta Alcanzada",IF(J59=I59,"Meta Totalmente Alcanzada",IF(J59&gt;0,"Meta Parcialmente Alcanzada")))</f>
        <v>Ningunha Meta Alcanzada</v>
      </c>
      <c r="M59" s="432">
        <f>+COUNTA(M60:M63)</f>
        <v>0</v>
      </c>
      <c r="N59" s="430">
        <f>+COUNTIF(O60:O63,"Meta Conseguida")</f>
        <v>0</v>
      </c>
      <c r="O59" s="86" t="str">
        <f>+IF(N59=0,"Ningunha Meta Alcanzada",IF(N59=M59,"Meta Totalmente Alcanzada",IF(N59&gt;0,"Meta Parcialmente Alcanzada")))</f>
        <v>Ningunha Meta Alcanzada</v>
      </c>
    </row>
    <row r="60" spans="1:15" ht="76.5">
      <c r="A60" s="54" t="s">
        <v>126</v>
      </c>
      <c r="B60" s="87" t="s">
        <v>226</v>
      </c>
      <c r="C60" s="87" t="s">
        <v>23</v>
      </c>
      <c r="D60" s="405" t="s">
        <v>465</v>
      </c>
      <c r="E60" s="451">
        <v>2</v>
      </c>
      <c r="F60" s="452">
        <v>2.1176470588235294</v>
      </c>
      <c r="G60" s="84" t="str">
        <f t="shared" si="38"/>
        <v>Meta Conseguida</v>
      </c>
      <c r="H60" s="295"/>
      <c r="I60" s="410"/>
      <c r="J60" s="413"/>
      <c r="K60" s="84" t="str">
        <f t="shared" ref="K60:K63" si="41">+IF(AND(ISBLANK(I60),ISBLANK(J60)),"Introducir Meta e Resultado",IF(ISBLANK(I60),"Introducir Meta",IF(ISBLANK(J60),"Introducir Resultado",IF(J60&gt;=I60,"Meta Conseguida","Meta Non Conseguida"))))</f>
        <v>Introducir Meta e Resultado</v>
      </c>
      <c r="M60" s="410"/>
      <c r="N60" s="413"/>
      <c r="O60" s="84" t="str">
        <f t="shared" ref="O60:O63" si="42">+IF(AND(ISBLANK(M60),ISBLANK(N60)),"Introducir Meta e Resultado",IF(ISBLANK(M60),"Introducir Meta",IF(ISBLANK(N60),"Introducir Resultado",IF(N60&gt;=M60,"Meta Conseguida","Meta Non Conseguida"))))</f>
        <v>Introducir Meta e Resultado</v>
      </c>
    </row>
    <row r="61" spans="1:15" ht="76.5">
      <c r="A61" s="54" t="s">
        <v>127</v>
      </c>
      <c r="B61" s="87" t="s">
        <v>371</v>
      </c>
      <c r="C61" s="87" t="s">
        <v>23</v>
      </c>
      <c r="D61" s="405" t="s">
        <v>466</v>
      </c>
      <c r="E61" s="451">
        <v>3</v>
      </c>
      <c r="F61" s="452">
        <v>3.3548387096774195</v>
      </c>
      <c r="G61" s="84" t="str">
        <f t="shared" si="38"/>
        <v>Meta Conseguida</v>
      </c>
      <c r="H61" s="295"/>
      <c r="I61" s="410"/>
      <c r="J61" s="413"/>
      <c r="K61" s="84" t="str">
        <f t="shared" si="41"/>
        <v>Introducir Meta e Resultado</v>
      </c>
      <c r="M61" s="410"/>
      <c r="N61" s="413"/>
      <c r="O61" s="84" t="str">
        <f t="shared" si="42"/>
        <v>Introducir Meta e Resultado</v>
      </c>
    </row>
    <row r="62" spans="1:15" ht="76.5">
      <c r="A62" s="54" t="s">
        <v>336</v>
      </c>
      <c r="B62" s="87" t="s">
        <v>335</v>
      </c>
      <c r="C62" s="87" t="s">
        <v>23</v>
      </c>
      <c r="D62" s="405" t="s">
        <v>467</v>
      </c>
      <c r="E62" s="451">
        <v>2</v>
      </c>
      <c r="F62" s="452">
        <v>2.4285714285714284</v>
      </c>
      <c r="G62" s="84" t="str">
        <f t="shared" si="38"/>
        <v>Meta Conseguida</v>
      </c>
      <c r="H62" s="295"/>
      <c r="I62" s="410"/>
      <c r="J62" s="413"/>
      <c r="K62" s="84" t="str">
        <f t="shared" si="41"/>
        <v>Introducir Meta e Resultado</v>
      </c>
      <c r="M62" s="410"/>
      <c r="N62" s="413"/>
      <c r="O62" s="84" t="str">
        <f t="shared" si="42"/>
        <v>Introducir Meta e Resultado</v>
      </c>
    </row>
    <row r="63" spans="1:15" ht="76.5">
      <c r="A63" s="55" t="s">
        <v>372</v>
      </c>
      <c r="B63" s="87" t="s">
        <v>337</v>
      </c>
      <c r="C63" s="88" t="s">
        <v>23</v>
      </c>
      <c r="D63" s="407" t="s">
        <v>468</v>
      </c>
      <c r="E63" s="451">
        <v>1</v>
      </c>
      <c r="F63" s="452">
        <v>1.5714285714285714</v>
      </c>
      <c r="G63" s="85" t="str">
        <f t="shared" si="38"/>
        <v>Meta Conseguida</v>
      </c>
      <c r="H63" s="295"/>
      <c r="I63" s="410"/>
      <c r="J63" s="413"/>
      <c r="K63" s="85" t="str">
        <f t="shared" si="41"/>
        <v>Introducir Meta e Resultado</v>
      </c>
      <c r="M63" s="410"/>
      <c r="N63" s="413"/>
      <c r="O63" s="85" t="str">
        <f t="shared" si="42"/>
        <v>Introducir Meta e Resultado</v>
      </c>
    </row>
    <row r="64" spans="1:15" ht="38.25">
      <c r="A64" s="99" t="s">
        <v>171</v>
      </c>
      <c r="B64" s="100" t="s">
        <v>246</v>
      </c>
      <c r="C64" s="91" t="s">
        <v>24</v>
      </c>
      <c r="D64" s="374" t="s">
        <v>338</v>
      </c>
      <c r="E64" s="458">
        <v>4</v>
      </c>
      <c r="F64" s="457">
        <v>4</v>
      </c>
      <c r="G64" s="83" t="str">
        <f>+IF(AND(ISBLANK(E64),ISBLANK(F64)),"Introducir Meta e Resultado",IF(ISBLANK(E64),"Introducir Meta",IF(ISBLANK(F64),"Introducir Resultado",IF(F64&gt;=E64,"Meta Conseguida","Meta Non Conseguida"))))</f>
        <v>Meta Conseguida</v>
      </c>
      <c r="H64" s="296"/>
      <c r="I64" s="339"/>
      <c r="J64" s="325"/>
      <c r="K64" s="83" t="str">
        <f>+IF(AND(ISBLANK(I64),ISBLANK(J64)),"Introducir Meta e Resultado",IF(ISBLANK(I64),"Introducir Meta",IF(ISBLANK(J64),"Introducir Resultado",IF(J64&gt;=I64,"Meta Conseguida","Meta Non Conseguida"))))</f>
        <v>Introducir Meta e Resultado</v>
      </c>
      <c r="L64" s="3"/>
      <c r="M64" s="339"/>
      <c r="N64" s="325"/>
      <c r="O64" s="83" t="str">
        <f>+IF(AND(ISBLANK(M64),ISBLANK(N64)),"Introducir Meta e Resultado",IF(ISBLANK(M64),"Introducir Meta",IF(ISBLANK(N64),"Introducir Resultado",IF(N64&gt;=M64,"Meta Conseguida","Meta Non Conseguida"))))</f>
        <v>Introducir Meta e Resultado</v>
      </c>
    </row>
    <row r="65" spans="1:15" ht="37.5">
      <c r="A65" s="98" t="s">
        <v>111</v>
      </c>
      <c r="B65" s="92" t="s">
        <v>25</v>
      </c>
      <c r="C65" s="92" t="s">
        <v>180</v>
      </c>
      <c r="D65" s="404" t="s">
        <v>367</v>
      </c>
      <c r="E65" s="429">
        <f>+COUNTA(E66:E69)</f>
        <v>4</v>
      </c>
      <c r="F65" s="436">
        <f>+COUNTIF(G66:G69,"Meta Conseguida")</f>
        <v>4</v>
      </c>
      <c r="G65" s="86" t="str">
        <f>+IF(F65=0,"Ningunha Meta Alcanzada",IF(F65=E65,"Meta Totalmente Alcanzada",IF(F65&gt;0,"Meta Parcialmente Alcanzada")))</f>
        <v>Meta Totalmente Alcanzada</v>
      </c>
      <c r="H65" s="295"/>
      <c r="I65" s="429">
        <f>+COUNTA(I66:I69)</f>
        <v>0</v>
      </c>
      <c r="J65" s="430">
        <f>+COUNTIF(K66:K69,"Meta Conseguida")</f>
        <v>0</v>
      </c>
      <c r="K65" s="86" t="str">
        <f>+IF(J65=0,"Ningunha Meta Alcanzada",IF(J65=I65,"Meta Totalmente Alcanzada",IF(J65&gt;0,"Meta Parcialmente Alcanzada")))</f>
        <v>Ningunha Meta Alcanzada</v>
      </c>
      <c r="M65" s="429">
        <f>+COUNTA(M66:M69)</f>
        <v>0</v>
      </c>
      <c r="N65" s="430">
        <f>+COUNTIF(O66:O69,"Meta Conseguida")</f>
        <v>0</v>
      </c>
      <c r="O65" s="86" t="str">
        <f>+IF(N65=0,"Ningunha Meta Alcanzada",IF(N65=M65,"Meta Totalmente Alcanzada",IF(N65&gt;0,"Meta Parcialmente Alcanzada")))</f>
        <v>Ningunha Meta Alcanzada</v>
      </c>
    </row>
    <row r="66" spans="1:15" ht="76.5">
      <c r="A66" s="54" t="s">
        <v>128</v>
      </c>
      <c r="B66" s="87" t="s">
        <v>225</v>
      </c>
      <c r="C66" s="87" t="s">
        <v>180</v>
      </c>
      <c r="D66" s="405" t="s">
        <v>469</v>
      </c>
      <c r="E66" s="451">
        <v>2</v>
      </c>
      <c r="F66" s="452">
        <v>2.2241379310344827</v>
      </c>
      <c r="G66" s="84" t="str">
        <f t="shared" ref="G66:G69" si="43">+IF(AND(ISBLANK(E66),ISBLANK(F66)),"Introducir Meta e Resultado",IF(ISBLANK(E66),"Introducir Meta",IF(ISBLANK(F66),"Introducir Resultado",IF(F66&gt;=E66,"Meta Conseguida","Meta Non Conseguida"))))</f>
        <v>Meta Conseguida</v>
      </c>
      <c r="H66" s="295"/>
      <c r="I66" s="451"/>
      <c r="J66" s="452"/>
      <c r="K66" s="84" t="str">
        <f t="shared" ref="K66:K69" si="44">+IF(AND(ISBLANK(I66),ISBLANK(J66)),"Introducir Meta e Resultado",IF(ISBLANK(I66),"Introducir Meta",IF(ISBLANK(J66),"Introducir Resultado",IF(J66&gt;=I66,"Meta Conseguida","Meta Non Conseguida"))))</f>
        <v>Introducir Meta e Resultado</v>
      </c>
      <c r="M66" s="451"/>
      <c r="N66" s="452"/>
      <c r="O66" s="84" t="str">
        <f t="shared" ref="O66:O69" si="45">+IF(AND(ISBLANK(M66),ISBLANK(N66)),"Introducir Meta e Resultado",IF(ISBLANK(M66),"Introducir Meta",IF(ISBLANK(N66),"Introducir Resultado",IF(N66&gt;=M66,"Meta Conseguida","Meta Non Conseguida"))))</f>
        <v>Introducir Meta e Resultado</v>
      </c>
    </row>
    <row r="67" spans="1:15" ht="49.5" customHeight="1">
      <c r="A67" s="54" t="s">
        <v>129</v>
      </c>
      <c r="B67" s="87" t="s">
        <v>222</v>
      </c>
      <c r="C67" s="87" t="s">
        <v>180</v>
      </c>
      <c r="D67" s="405" t="s">
        <v>470</v>
      </c>
      <c r="E67" s="451">
        <v>3</v>
      </c>
      <c r="F67" s="452">
        <v>3.4166666666666665</v>
      </c>
      <c r="G67" s="84" t="str">
        <f t="shared" si="43"/>
        <v>Meta Conseguida</v>
      </c>
      <c r="H67" s="295"/>
      <c r="I67" s="451"/>
      <c r="J67" s="452"/>
      <c r="K67" s="84" t="str">
        <f t="shared" si="44"/>
        <v>Introducir Meta e Resultado</v>
      </c>
      <c r="M67" s="451"/>
      <c r="N67" s="452"/>
      <c r="O67" s="84" t="str">
        <f t="shared" si="45"/>
        <v>Introducir Meta e Resultado</v>
      </c>
    </row>
    <row r="68" spans="1:15" ht="89.25">
      <c r="A68" s="54" t="s">
        <v>130</v>
      </c>
      <c r="B68" s="87" t="s">
        <v>223</v>
      </c>
      <c r="C68" s="87" t="s">
        <v>180</v>
      </c>
      <c r="D68" s="405" t="s">
        <v>471</v>
      </c>
      <c r="E68" s="451">
        <v>3</v>
      </c>
      <c r="F68" s="452">
        <v>3.2857142857142856</v>
      </c>
      <c r="G68" s="84" t="str">
        <f t="shared" si="43"/>
        <v>Meta Conseguida</v>
      </c>
      <c r="H68" s="295"/>
      <c r="I68" s="451"/>
      <c r="J68" s="452"/>
      <c r="K68" s="84" t="str">
        <f t="shared" si="44"/>
        <v>Introducir Meta e Resultado</v>
      </c>
      <c r="M68" s="451"/>
      <c r="N68" s="452"/>
      <c r="O68" s="84" t="str">
        <f t="shared" si="45"/>
        <v>Introducir Meta e Resultado</v>
      </c>
    </row>
    <row r="69" spans="1:15" ht="102">
      <c r="A69" s="55" t="s">
        <v>131</v>
      </c>
      <c r="B69" s="88" t="s">
        <v>387</v>
      </c>
      <c r="C69" s="88" t="s">
        <v>180</v>
      </c>
      <c r="D69" s="405" t="s">
        <v>472</v>
      </c>
      <c r="E69" s="451">
        <v>3</v>
      </c>
      <c r="F69" s="452">
        <v>3</v>
      </c>
      <c r="G69" s="84" t="str">
        <f t="shared" si="43"/>
        <v>Meta Conseguida</v>
      </c>
      <c r="H69" s="295"/>
      <c r="I69" s="451"/>
      <c r="J69" s="452"/>
      <c r="K69" s="84" t="str">
        <f t="shared" si="44"/>
        <v>Introducir Meta e Resultado</v>
      </c>
      <c r="M69" s="451"/>
      <c r="N69" s="452"/>
      <c r="O69" s="84" t="str">
        <f t="shared" si="45"/>
        <v>Introducir Meta e Resultado</v>
      </c>
    </row>
    <row r="70" spans="1:15" ht="25.5">
      <c r="A70" s="99" t="s">
        <v>115</v>
      </c>
      <c r="B70" s="100" t="s">
        <v>321</v>
      </c>
      <c r="C70" s="100" t="s">
        <v>29</v>
      </c>
      <c r="D70" s="395" t="s">
        <v>322</v>
      </c>
      <c r="E70" s="396" t="s">
        <v>183</v>
      </c>
      <c r="F70" s="414"/>
      <c r="G70" s="89" t="str">
        <f>+IF(ISBLANK(F70),"Introducir Resultado","Indicador Completado")</f>
        <v>Introducir Resultado</v>
      </c>
      <c r="H70" s="3"/>
      <c r="I70" s="396" t="s">
        <v>183</v>
      </c>
      <c r="J70" s="397"/>
      <c r="K70" s="89" t="str">
        <f>+IF(ISBLANK(J70),"Introducir Resultado","Indicador Completado")</f>
        <v>Introducir Resultado</v>
      </c>
      <c r="M70" s="396" t="s">
        <v>183</v>
      </c>
      <c r="N70" s="397"/>
      <c r="O70" s="89" t="str">
        <f>+IF(ISBLANK(N70),"Introducir Resultado","Indicador Completado")</f>
        <v>Introducir Resultado</v>
      </c>
    </row>
    <row r="71" spans="1:15" ht="76.5">
      <c r="A71" s="99" t="s">
        <v>116</v>
      </c>
      <c r="B71" s="100" t="s">
        <v>189</v>
      </c>
      <c r="C71" s="100" t="s">
        <v>31</v>
      </c>
      <c r="D71" s="395" t="s">
        <v>473</v>
      </c>
      <c r="E71" s="415">
        <v>8</v>
      </c>
      <c r="F71" s="414">
        <v>8.8991403537884093</v>
      </c>
      <c r="G71" s="83" t="str">
        <f>+IF(AND(ISBLANK(E71),ISBLANK(F71)),"Introducir Meta e Resultado",IF(ISBLANK(E71),"Introducir Meta",IF(ISBLANK(F71),"Introducir Resultado",IF(F71&gt;=E71,"Meta Conseguida","Meta Non Conseguida"))))</f>
        <v>Meta Conseguida</v>
      </c>
      <c r="H71" s="3"/>
      <c r="I71" s="415"/>
      <c r="J71" s="414"/>
      <c r="K71" s="83" t="str">
        <f>+IF(AND(ISBLANK(I71),ISBLANK(J71)),"Introducir Meta e Resultado",IF(ISBLANK(I71),"Introducir Meta",IF(ISBLANK(J71),"Introducir Resultado",IF(J71&gt;=I71,"Meta Conseguida","Meta Non Conseguida"))))</f>
        <v>Introducir Meta e Resultado</v>
      </c>
      <c r="M71" s="415"/>
      <c r="N71" s="414"/>
      <c r="O71" s="83" t="str">
        <f>+IF(AND(ISBLANK(M71),ISBLANK(N71)),"Introducir Meta e Resultado",IF(ISBLANK(M71),"Introducir Meta",IF(ISBLANK(N71),"Introducir Resultado",IF(N71&gt;=M71,"Meta Conseguida","Meta Non Conseguida"))))</f>
        <v>Introducir Meta e Resultado</v>
      </c>
    </row>
    <row r="72" spans="1:15" ht="25.5">
      <c r="A72" s="99" t="s">
        <v>117</v>
      </c>
      <c r="B72" s="100" t="s">
        <v>247</v>
      </c>
      <c r="C72" s="100" t="s">
        <v>23</v>
      </c>
      <c r="D72" s="395" t="s">
        <v>345</v>
      </c>
      <c r="E72" s="416">
        <v>1</v>
      </c>
      <c r="F72" s="417">
        <v>1</v>
      </c>
      <c r="G72" s="89" t="str">
        <f>+IF(ISBLANK(F72),"Introducir Resultado","Indicador Completado")</f>
        <v>Indicador Completado</v>
      </c>
      <c r="H72" s="3"/>
      <c r="I72" s="416" t="s">
        <v>183</v>
      </c>
      <c r="J72" s="417"/>
      <c r="K72" s="89" t="str">
        <f>+IF(ISBLANK(J72),"Introducir Resultado","Indicador Completado")</f>
        <v>Introducir Resultado</v>
      </c>
      <c r="M72" s="416" t="s">
        <v>183</v>
      </c>
      <c r="N72" s="417"/>
      <c r="O72" s="89" t="str">
        <f>+IF(ISBLANK(N72),"Introducir Resultado","Indicador Completado")</f>
        <v>Introducir Resultado</v>
      </c>
    </row>
    <row r="73" spans="1:15" ht="51">
      <c r="A73" s="99" t="s">
        <v>118</v>
      </c>
      <c r="B73" s="100" t="s">
        <v>279</v>
      </c>
      <c r="C73" s="100" t="s">
        <v>23</v>
      </c>
      <c r="D73" s="395" t="s">
        <v>339</v>
      </c>
      <c r="E73" s="415">
        <v>8</v>
      </c>
      <c r="F73" s="414">
        <v>8</v>
      </c>
      <c r="G73" s="89" t="str">
        <f>+IF(AND(ISBLANK(E73),ISBLANK(F73)),"Introducir Meta e Resultado",IF(ISBLANK(E73),"Introducir Meta",IF(ISBLANK(F73),"Introducir Resultado",IF(F73&gt;=E73,"Meta Conseguida","Meta Non Conseguida"))))</f>
        <v>Meta Conseguida</v>
      </c>
      <c r="H73" s="3"/>
      <c r="I73" s="415"/>
      <c r="J73" s="414"/>
      <c r="K73" s="89" t="str">
        <f>+IF(AND(ISBLANK(I73),ISBLANK(J73)),"Introducir Meta e Resultado",IF(ISBLANK(I73),"Introducir Meta",IF(ISBLANK(J73),"Introducir Resultado",IF(J73&gt;=I73,"Meta Conseguida","Meta Non Conseguida"))))</f>
        <v>Introducir Meta e Resultado</v>
      </c>
      <c r="M73" s="415"/>
      <c r="N73" s="414"/>
      <c r="O73" s="89" t="str">
        <f>+IF(AND(ISBLANK(M73),ISBLANK(N73)),"Introducir Meta e Resultado",IF(ISBLANK(M73),"Introducir Meta",IF(ISBLANK(N73),"Introducir Resultado",IF(N73&gt;=M73,"Meta Conseguida","Meta Non Conseguida"))))</f>
        <v>Introducir Meta e Resultado</v>
      </c>
    </row>
    <row r="74" spans="1:15" ht="76.5">
      <c r="A74" s="99" t="s">
        <v>119</v>
      </c>
      <c r="B74" s="100" t="s">
        <v>224</v>
      </c>
      <c r="C74" s="100" t="s">
        <v>24</v>
      </c>
      <c r="D74" s="395" t="s">
        <v>474</v>
      </c>
      <c r="E74" s="415">
        <v>4</v>
      </c>
      <c r="F74" s="336">
        <v>4</v>
      </c>
      <c r="G74" s="83" t="str">
        <f>+IF(AND(ISBLANK(E74),ISBLANK(F74)),"Introducir Meta e Resultado",IF(ISBLANK(E74),"Introducir Meta",IF(ISBLANK(F74),"Introducir Resultado",IF(F74&gt;=E74,"Meta Conseguida","Meta Non Conseguida"))))</f>
        <v>Meta Conseguida</v>
      </c>
      <c r="H74" s="3"/>
      <c r="I74" s="415"/>
      <c r="J74" s="336"/>
      <c r="K74" s="83" t="str">
        <f>+IF(AND(ISBLANK(I74),ISBLANK(J74)),"Introducir Meta e Resultado",IF(ISBLANK(I74),"Introducir Meta",IF(ISBLANK(J74),"Introducir Resultado",IF(J74&gt;=I74,"Meta Conseguida","Meta Non Conseguida"))))</f>
        <v>Introducir Meta e Resultado</v>
      </c>
      <c r="M74" s="415"/>
      <c r="N74" s="336"/>
      <c r="O74" s="83" t="str">
        <f>+IF(AND(ISBLANK(M74),ISBLANK(N74)),"Introducir Meta e Resultado",IF(ISBLANK(M74),"Introducir Meta",IF(ISBLANK(N74),"Introducir Resultado",IF(N74&gt;=M74,"Meta Conseguida","Meta Non Conseguida"))))</f>
        <v>Introducir Meta e Resultado</v>
      </c>
    </row>
    <row r="75" spans="1:15" ht="37.5">
      <c r="A75" s="98" t="s">
        <v>120</v>
      </c>
      <c r="B75" s="92" t="s">
        <v>340</v>
      </c>
      <c r="C75" s="92" t="s">
        <v>9</v>
      </c>
      <c r="D75" s="404" t="s">
        <v>368</v>
      </c>
      <c r="E75" s="431">
        <f>+COUNTA(E76:E79)</f>
        <v>4</v>
      </c>
      <c r="F75" s="430">
        <f>+COUNTIF(G76:G79,"Meta Conseguida")</f>
        <v>4</v>
      </c>
      <c r="G75" s="86" t="str">
        <f>+IF(F75=0,"Ningunha Meta Alcanzada",IF(F75=E75,"Meta Totalmente Alcanzada",IF(F75&gt;0,"Meta Parcialmente Alcanzada")))</f>
        <v>Meta Totalmente Alcanzada</v>
      </c>
      <c r="H75" s="295"/>
      <c r="I75" s="431">
        <f>+COUNTA(I76:I79)</f>
        <v>0</v>
      </c>
      <c r="J75" s="430">
        <f>+COUNTIF(K76:K79,"Meta Conseguida")</f>
        <v>0</v>
      </c>
      <c r="K75" s="86" t="str">
        <f>+IF(J75=0,"Ningunha Meta Alcanzada",IF(J75=I75,"Meta Totalmente Alcanzada",IF(J75&gt;0,"Meta Parcialmente Alcanzada")))</f>
        <v>Ningunha Meta Alcanzada</v>
      </c>
      <c r="M75" s="431">
        <f>+COUNTA(M76:M79)</f>
        <v>0</v>
      </c>
      <c r="N75" s="430">
        <f>+COUNTIF(O76:O79,"Meta Conseguida")</f>
        <v>0</v>
      </c>
      <c r="O75" s="86" t="str">
        <f>+IF(N75=0,"Ningunha Meta Alcanzada",IF(N75=M75,"Meta Totalmente Alcanzada",IF(N75&gt;0,"Meta Parcialmente Alcanzada")))</f>
        <v>Ningunha Meta Alcanzada</v>
      </c>
    </row>
    <row r="76" spans="1:15" ht="76.5">
      <c r="A76" s="54" t="s">
        <v>157</v>
      </c>
      <c r="B76" s="87" t="s">
        <v>229</v>
      </c>
      <c r="C76" s="63" t="s">
        <v>9</v>
      </c>
      <c r="D76" s="405" t="s">
        <v>475</v>
      </c>
      <c r="E76" s="451">
        <v>2</v>
      </c>
      <c r="F76" s="452">
        <v>2.8888888888888888</v>
      </c>
      <c r="G76" s="84" t="str">
        <f t="shared" ref="G76:G79" si="46">+IF(AND(ISBLANK(E76),ISBLANK(F76)),"Introducir Meta e Resultado",IF(ISBLANK(E76),"Introducir Meta",IF(ISBLANK(F76),"Introducir Resultado",IF(F76&gt;=E76,"Meta Conseguida","Meta Non Conseguida"))))</f>
        <v>Meta Conseguida</v>
      </c>
      <c r="H76" s="295"/>
      <c r="I76" s="451"/>
      <c r="J76" s="452"/>
      <c r="K76" s="84" t="str">
        <f t="shared" ref="K76:K79" si="47">+IF(AND(ISBLANK(I76),ISBLANK(J76)),"Introducir Meta e Resultado",IF(ISBLANK(I76),"Introducir Meta",IF(ISBLANK(J76),"Introducir Resultado",IF(J76&gt;=I76,"Meta Conseguida","Meta Non Conseguida"))))</f>
        <v>Introducir Meta e Resultado</v>
      </c>
      <c r="M76" s="451"/>
      <c r="N76" s="452"/>
      <c r="O76" s="84" t="str">
        <f t="shared" ref="O76:O79" si="48">+IF(AND(ISBLANK(M76),ISBLANK(N76)),"Introducir Meta e Resultado",IF(ISBLANK(M76),"Introducir Meta",IF(ISBLANK(N76),"Introducir Resultado",IF(N76&gt;=M76,"Meta Conseguida","Meta Non Conseguida"))))</f>
        <v>Introducir Meta e Resultado</v>
      </c>
    </row>
    <row r="77" spans="1:15" ht="76.5">
      <c r="A77" s="54" t="s">
        <v>158</v>
      </c>
      <c r="B77" s="87" t="s">
        <v>230</v>
      </c>
      <c r="C77" s="63" t="s">
        <v>9</v>
      </c>
      <c r="D77" s="405" t="s">
        <v>476</v>
      </c>
      <c r="E77" s="451">
        <v>0</v>
      </c>
      <c r="F77" s="452">
        <v>3.1333333333333333</v>
      </c>
      <c r="G77" s="84" t="str">
        <f t="shared" si="46"/>
        <v>Meta Conseguida</v>
      </c>
      <c r="H77" s="295"/>
      <c r="I77" s="451"/>
      <c r="J77" s="452"/>
      <c r="K77" s="84" t="str">
        <f t="shared" si="47"/>
        <v>Introducir Meta e Resultado</v>
      </c>
      <c r="M77" s="451"/>
      <c r="N77" s="452"/>
      <c r="O77" s="84" t="str">
        <f t="shared" si="48"/>
        <v>Introducir Meta e Resultado</v>
      </c>
    </row>
    <row r="78" spans="1:15" ht="76.5">
      <c r="A78" s="54" t="s">
        <v>181</v>
      </c>
      <c r="B78" s="87" t="s">
        <v>231</v>
      </c>
      <c r="C78" s="63" t="s">
        <v>9</v>
      </c>
      <c r="D78" s="405" t="s">
        <v>477</v>
      </c>
      <c r="E78" s="451">
        <v>0</v>
      </c>
      <c r="F78" s="452">
        <v>2.5833333333333335</v>
      </c>
      <c r="G78" s="84" t="str">
        <f t="shared" si="46"/>
        <v>Meta Conseguida</v>
      </c>
      <c r="H78" s="295"/>
      <c r="I78" s="451"/>
      <c r="J78" s="452"/>
      <c r="K78" s="84" t="str">
        <f t="shared" si="47"/>
        <v>Introducir Meta e Resultado</v>
      </c>
      <c r="M78" s="451"/>
      <c r="N78" s="452"/>
      <c r="O78" s="84" t="str">
        <f t="shared" si="48"/>
        <v>Introducir Meta e Resultado</v>
      </c>
    </row>
    <row r="79" spans="1:15" ht="76.5">
      <c r="A79" s="55" t="s">
        <v>182</v>
      </c>
      <c r="B79" s="88" t="s">
        <v>388</v>
      </c>
      <c r="C79" s="62" t="s">
        <v>9</v>
      </c>
      <c r="D79" s="405" t="s">
        <v>478</v>
      </c>
      <c r="E79" s="459">
        <v>0</v>
      </c>
      <c r="F79" s="455">
        <v>2.3333333333333335</v>
      </c>
      <c r="G79" s="85" t="str">
        <f t="shared" si="46"/>
        <v>Meta Conseguida</v>
      </c>
      <c r="H79" s="295"/>
      <c r="I79" s="459"/>
      <c r="J79" s="455"/>
      <c r="K79" s="85" t="str">
        <f t="shared" si="47"/>
        <v>Introducir Meta e Resultado</v>
      </c>
      <c r="M79" s="459"/>
      <c r="N79" s="455"/>
      <c r="O79" s="85" t="str">
        <f t="shared" si="48"/>
        <v>Introducir Meta e Resultado</v>
      </c>
    </row>
    <row r="80" spans="1:15" ht="51">
      <c r="A80" s="99" t="s">
        <v>134</v>
      </c>
      <c r="B80" s="100" t="s">
        <v>138</v>
      </c>
      <c r="C80" s="100" t="s">
        <v>159</v>
      </c>
      <c r="D80" s="418" t="s">
        <v>341</v>
      </c>
      <c r="E80" s="419">
        <v>0.01</v>
      </c>
      <c r="F80" s="325">
        <v>0.01</v>
      </c>
      <c r="G80" s="89" t="str">
        <f>+IF(AND(ISBLANK(E80),ISBLANK(F80)),"Introducir Meta e Resultado",IF(ISBLANK(E80),"Introducir Meta",IF(ISBLANK(F80),"Introducir Resultado",IF(F80&gt;=E80,"Meta Conseguida","Meta Non Conseguida"))))</f>
        <v>Meta Conseguida</v>
      </c>
      <c r="H80" s="3"/>
      <c r="I80" s="419"/>
      <c r="J80" s="325"/>
      <c r="K80" s="89" t="str">
        <f>+IF(AND(ISBLANK(I80),ISBLANK(J80)),"Introducir Meta e Resultado",IF(ISBLANK(I80),"Introducir Meta",IF(ISBLANK(J80),"Introducir Resultado",IF(J80&gt;=I80,"Meta Conseguida","Meta Non Conseguida"))))</f>
        <v>Introducir Meta e Resultado</v>
      </c>
      <c r="M80" s="419"/>
      <c r="N80" s="325"/>
      <c r="O80" s="89" t="str">
        <f>+IF(AND(ISBLANK(M80),ISBLANK(N80)),"Introducir Meta e Resultado",IF(ISBLANK(M80),"Introducir Meta",IF(ISBLANK(N80),"Introducir Resultado",IF(N80&gt;=M80,"Meta Conseguida","Meta Non Conseguida"))))</f>
        <v>Introducir Meta e Resultado</v>
      </c>
    </row>
    <row r="81" spans="1:15" ht="76.5">
      <c r="A81" s="99" t="s">
        <v>135</v>
      </c>
      <c r="B81" s="100" t="s">
        <v>62</v>
      </c>
      <c r="C81" s="100" t="s">
        <v>7</v>
      </c>
      <c r="D81" s="395" t="s">
        <v>479</v>
      </c>
      <c r="E81" s="415">
        <v>3</v>
      </c>
      <c r="F81" s="336">
        <v>4.05</v>
      </c>
      <c r="G81" s="83" t="str">
        <f>+IF(AND(ISBLANK(E81),ISBLANK(F81)),"Introducir Meta e Resultado",IF(ISBLANK(E81),"Introducir Meta",IF(ISBLANK(F81),"Introducir Resultado",IF(F81&gt;=E81,"Meta Conseguida","Meta Non Conseguida"))))</f>
        <v>Meta Conseguida</v>
      </c>
      <c r="H81" s="3"/>
      <c r="I81" s="415"/>
      <c r="J81" s="336"/>
      <c r="K81" s="83" t="str">
        <f>+IF(AND(ISBLANK(I81),ISBLANK(J81)),"Introducir Meta e Resultado",IF(ISBLANK(I81),"Introducir Meta",IF(ISBLANK(J81),"Introducir Resultado",IF(J81&gt;=I81,"Meta Conseguida","Meta Non Conseguida"))))</f>
        <v>Introducir Meta e Resultado</v>
      </c>
      <c r="M81" s="415"/>
      <c r="N81" s="336"/>
      <c r="O81" s="83" t="str">
        <f>+IF(AND(ISBLANK(M81),ISBLANK(N81)),"Introducir Meta e Resultado",IF(ISBLANK(M81),"Introducir Meta",IF(ISBLANK(N81),"Introducir Resultado",IF(N81&gt;=M81,"Meta Conseguida","Meta Non Conseguida"))))</f>
        <v>Introducir Meta e Resultado</v>
      </c>
    </row>
    <row r="82" spans="1:15" ht="37.5">
      <c r="A82" s="98" t="s">
        <v>172</v>
      </c>
      <c r="B82" s="92" t="s">
        <v>280</v>
      </c>
      <c r="C82" s="92" t="s">
        <v>11</v>
      </c>
      <c r="D82" s="404" t="s">
        <v>369</v>
      </c>
      <c r="E82" s="429">
        <f>+COUNTA(E83:E86)</f>
        <v>4</v>
      </c>
      <c r="F82" s="430">
        <f>+COUNTIF(G83:G86,"Meta Conseguida")</f>
        <v>4</v>
      </c>
      <c r="G82" s="86" t="str">
        <f>+IF(F82=0,"Ningunha Meta Alcanzada",IF(F82=E82,"Meta Totalmente Alcanzada",IF(F82&gt;0,"Meta Parcialmente Alcanzada")))</f>
        <v>Meta Totalmente Alcanzada</v>
      </c>
      <c r="H82" s="295"/>
      <c r="I82" s="429">
        <f>+COUNTA(I83:I86)</f>
        <v>0</v>
      </c>
      <c r="J82" s="430">
        <f>+COUNTIF(K83:K86,"Meta Conseguida")</f>
        <v>0</v>
      </c>
      <c r="K82" s="86" t="str">
        <f>+IF(J82=0,"Ningunha Meta Alcanzada",IF(J82=I82,"Meta Totalmente Alcanzada",IF(J82&gt;0,"Meta Parcialmente Alcanzada")))</f>
        <v>Ningunha Meta Alcanzada</v>
      </c>
      <c r="M82" s="429">
        <f>+COUNTA(M83:M86)</f>
        <v>0</v>
      </c>
      <c r="N82" s="430">
        <f>+COUNTIF(O83:O86,"Meta Conseguida")</f>
        <v>0</v>
      </c>
      <c r="O82" s="86" t="str">
        <f>+IF(N82=0,"Ningunha Meta Alcanzada",IF(N82=M82,"Meta Totalmente Alcanzada",IF(N82&gt;0,"Meta Parcialmente Alcanzada")))</f>
        <v>Ningunha Meta Alcanzada</v>
      </c>
    </row>
    <row r="83" spans="1:15" ht="76.5">
      <c r="A83" s="54" t="s">
        <v>281</v>
      </c>
      <c r="B83" s="87" t="s">
        <v>282</v>
      </c>
      <c r="C83" s="87" t="s">
        <v>11</v>
      </c>
      <c r="D83" s="405" t="s">
        <v>480</v>
      </c>
      <c r="E83" s="451">
        <v>2</v>
      </c>
      <c r="F83" s="452">
        <v>2.5982142857142856</v>
      </c>
      <c r="G83" s="84" t="str">
        <f t="shared" ref="G83:G86" si="49">+IF(AND(ISBLANK(E83),ISBLANK(F83)),"Introducir Meta e Resultado",IF(ISBLANK(E83),"Introducir Meta",IF(ISBLANK(F83),"Introducir Resultado",IF(F83&gt;=E83,"Meta Conseguida","Meta Non Conseguida"))))</f>
        <v>Meta Conseguida</v>
      </c>
      <c r="H83" s="295"/>
      <c r="I83" s="451"/>
      <c r="J83" s="452"/>
      <c r="K83" s="84" t="str">
        <f t="shared" ref="K83:K86" si="50">+IF(AND(ISBLANK(I83),ISBLANK(J83)),"Introducir Meta e Resultado",IF(ISBLANK(I83),"Introducir Meta",IF(ISBLANK(J83),"Introducir Resultado",IF(J83&gt;=I83,"Meta Conseguida","Meta Non Conseguida"))))</f>
        <v>Introducir Meta e Resultado</v>
      </c>
      <c r="M83" s="451"/>
      <c r="N83" s="452"/>
      <c r="O83" s="84" t="str">
        <f t="shared" ref="O83:O86" si="51">+IF(AND(ISBLANK(M83),ISBLANK(N83)),"Introducir Meta e Resultado",IF(ISBLANK(M83),"Introducir Meta",IF(ISBLANK(N83),"Introducir Resultado",IF(N83&gt;=M83,"Meta Conseguida","Meta Non Conseguida"))))</f>
        <v>Introducir Meta e Resultado</v>
      </c>
    </row>
    <row r="84" spans="1:15" ht="76.5">
      <c r="A84" s="54" t="s">
        <v>283</v>
      </c>
      <c r="B84" s="87" t="s">
        <v>284</v>
      </c>
      <c r="C84" s="87" t="s">
        <v>11</v>
      </c>
      <c r="D84" s="405" t="s">
        <v>481</v>
      </c>
      <c r="E84" s="451">
        <v>3</v>
      </c>
      <c r="F84" s="452">
        <v>3.4347826086956523</v>
      </c>
      <c r="G84" s="84" t="str">
        <f t="shared" si="49"/>
        <v>Meta Conseguida</v>
      </c>
      <c r="H84" s="295"/>
      <c r="I84" s="451"/>
      <c r="J84" s="452"/>
      <c r="K84" s="84" t="str">
        <f t="shared" si="50"/>
        <v>Introducir Meta e Resultado</v>
      </c>
      <c r="M84" s="451"/>
      <c r="N84" s="452"/>
      <c r="O84" s="84" t="str">
        <f t="shared" si="51"/>
        <v>Introducir Meta e Resultado</v>
      </c>
    </row>
    <row r="85" spans="1:15" ht="89.25">
      <c r="A85" s="54" t="s">
        <v>286</v>
      </c>
      <c r="B85" s="87" t="s">
        <v>285</v>
      </c>
      <c r="C85" s="87" t="s">
        <v>11</v>
      </c>
      <c r="D85" s="405" t="s">
        <v>482</v>
      </c>
      <c r="E85" s="451">
        <v>2</v>
      </c>
      <c r="F85" s="452">
        <v>2.3157894736842106</v>
      </c>
      <c r="G85" s="84" t="str">
        <f t="shared" si="49"/>
        <v>Meta Conseguida</v>
      </c>
      <c r="H85" s="295"/>
      <c r="I85" s="451"/>
      <c r="J85" s="452"/>
      <c r="K85" s="84" t="str">
        <f t="shared" si="50"/>
        <v>Introducir Meta e Resultado</v>
      </c>
      <c r="M85" s="451"/>
      <c r="N85" s="452"/>
      <c r="O85" s="84" t="str">
        <f t="shared" si="51"/>
        <v>Introducir Meta e Resultado</v>
      </c>
    </row>
    <row r="86" spans="1:15" ht="76.5">
      <c r="A86" s="55" t="s">
        <v>286</v>
      </c>
      <c r="B86" s="87" t="s">
        <v>389</v>
      </c>
      <c r="C86" s="88" t="s">
        <v>11</v>
      </c>
      <c r="D86" s="405" t="s">
        <v>483</v>
      </c>
      <c r="E86" s="451">
        <v>3</v>
      </c>
      <c r="F86" s="452">
        <v>3.6666666666666665</v>
      </c>
      <c r="G86" s="84" t="str">
        <f t="shared" si="49"/>
        <v>Meta Conseguida</v>
      </c>
      <c r="H86" s="295"/>
      <c r="I86" s="451"/>
      <c r="J86" s="452"/>
      <c r="K86" s="84" t="str">
        <f t="shared" si="50"/>
        <v>Introducir Meta e Resultado</v>
      </c>
      <c r="M86" s="451"/>
      <c r="N86" s="452"/>
      <c r="O86" s="84" t="str">
        <f t="shared" si="51"/>
        <v>Introducir Meta e Resultado</v>
      </c>
    </row>
    <row r="87" spans="1:15" ht="63.75">
      <c r="A87" s="102" t="s">
        <v>173</v>
      </c>
      <c r="B87" s="103" t="s">
        <v>232</v>
      </c>
      <c r="C87" s="103" t="s">
        <v>342</v>
      </c>
      <c r="D87" s="420" t="s">
        <v>484</v>
      </c>
      <c r="E87" s="421" t="s">
        <v>183</v>
      </c>
      <c r="F87" s="422">
        <v>491</v>
      </c>
      <c r="G87" s="89" t="str">
        <f t="shared" ref="G87:G88" si="52">+IF(ISBLANK(F87),"Introducir Resultado","Indicador Completado")</f>
        <v>Indicador Completado</v>
      </c>
      <c r="H87" s="3"/>
      <c r="I87" s="421" t="s">
        <v>183</v>
      </c>
      <c r="J87" s="422"/>
      <c r="K87" s="89" t="str">
        <f t="shared" ref="K87:K88" si="53">+IF(ISBLANK(J87),"Introducir Resultado","Indicador Completado")</f>
        <v>Introducir Resultado</v>
      </c>
      <c r="M87" s="421" t="s">
        <v>183</v>
      </c>
      <c r="N87" s="422"/>
      <c r="O87" s="89" t="str">
        <f t="shared" ref="O87:O88" si="54">+IF(ISBLANK(N87),"Introducir Resultado","Indicador Completado")</f>
        <v>Introducir Resultado</v>
      </c>
    </row>
    <row r="88" spans="1:15" ht="63.75">
      <c r="A88" s="102" t="s">
        <v>288</v>
      </c>
      <c r="B88" s="103" t="s">
        <v>174</v>
      </c>
      <c r="C88" s="103" t="s">
        <v>7</v>
      </c>
      <c r="D88" s="420" t="s">
        <v>485</v>
      </c>
      <c r="E88" s="421" t="s">
        <v>183</v>
      </c>
      <c r="F88" s="422">
        <v>69</v>
      </c>
      <c r="G88" s="89" t="str">
        <f t="shared" si="52"/>
        <v>Indicador Completado</v>
      </c>
      <c r="H88" s="3"/>
      <c r="I88" s="421" t="s">
        <v>183</v>
      </c>
      <c r="J88" s="422"/>
      <c r="K88" s="89" t="str">
        <f t="shared" si="53"/>
        <v>Introducir Resultado</v>
      </c>
      <c r="M88" s="421" t="s">
        <v>183</v>
      </c>
      <c r="N88" s="422"/>
      <c r="O88" s="89" t="str">
        <f t="shared" si="54"/>
        <v>Introducir Resultado</v>
      </c>
    </row>
    <row r="89" spans="1:15" s="50" customFormat="1" ht="18.75" customHeight="1" thickBot="1">
      <c r="A89" s="321"/>
      <c r="B89" s="322"/>
      <c r="C89" s="322"/>
      <c r="D89" s="423"/>
      <c r="E89" s="327"/>
      <c r="F89" s="424"/>
      <c r="G89" s="26"/>
      <c r="H89" s="2"/>
      <c r="I89" s="327"/>
      <c r="J89" s="424"/>
      <c r="K89" s="26"/>
      <c r="L89" s="2"/>
      <c r="M89" s="327"/>
      <c r="N89" s="424"/>
      <c r="O89" s="26"/>
    </row>
    <row r="90" spans="1:15" ht="18.75" customHeight="1" thickBot="1">
      <c r="A90" s="39" t="s">
        <v>26</v>
      </c>
      <c r="B90" s="40"/>
      <c r="C90" s="40"/>
      <c r="D90" s="425"/>
      <c r="E90" s="426"/>
      <c r="F90" s="426"/>
      <c r="G90" s="42"/>
      <c r="H90" s="50"/>
      <c r="I90" s="426"/>
      <c r="J90" s="426"/>
      <c r="K90" s="42"/>
      <c r="L90" s="50"/>
      <c r="M90" s="426"/>
      <c r="N90" s="426"/>
      <c r="O90" s="42"/>
    </row>
    <row r="91" spans="1:15" ht="18.75">
      <c r="A91" s="168"/>
      <c r="B91" s="167"/>
      <c r="C91" s="167"/>
      <c r="D91" s="360"/>
      <c r="E91" s="327"/>
      <c r="F91" s="327"/>
      <c r="G91" s="26"/>
      <c r="I91" s="327"/>
      <c r="J91" s="327"/>
      <c r="K91" s="26"/>
      <c r="M91" s="327"/>
      <c r="N91" s="327"/>
      <c r="O91" s="26"/>
    </row>
    <row r="92" spans="1:15" ht="37.5">
      <c r="A92" s="465" t="s">
        <v>136</v>
      </c>
      <c r="B92" s="461" t="s">
        <v>390</v>
      </c>
      <c r="C92" s="461" t="s">
        <v>34</v>
      </c>
      <c r="D92" s="427" t="s">
        <v>370</v>
      </c>
      <c r="E92" s="346">
        <f>+COUNTA(G93:G102)-COUNTIF(G93:G102,"Non hai indicador")-COUNTIF(G93:G102,"Introducir Meta e Resultado")</f>
        <v>10</v>
      </c>
      <c r="F92" s="347">
        <f>+COUNTIF(G93:G102,"Meta Conseguida")</f>
        <v>10</v>
      </c>
      <c r="G92" s="86" t="str">
        <f>+IF(F92=0,"Ningunha Meta Alcanzada",IF(F92=E92,"Meta Totalmente Alcanzada",IF(F92&gt;0,"Meta Parcialmente Alcanzada")))</f>
        <v>Meta Totalmente Alcanzada</v>
      </c>
      <c r="I92" s="346">
        <f>+COUNTA(K93:K102)-COUNTIF(K93:K102,"Non hai indicador")-COUNTIF(K93:K102,"Introducir Meta e Resultado")</f>
        <v>0</v>
      </c>
      <c r="J92" s="347">
        <f>+COUNTIF(K93:K102,"Meta Conseguida")</f>
        <v>0</v>
      </c>
      <c r="K92" s="86" t="str">
        <f>+IF(J92=0,"Ningunha Meta Alcanzada",IF(J92=I92,"Meta Totalmente Alcanzada",IF(J92&gt;0,"Meta Parcialmente Alcanzada")))</f>
        <v>Ningunha Meta Alcanzada</v>
      </c>
      <c r="M92" s="346">
        <f>+COUNTA(O93:O102)-COUNTIF(O93:O102,"Non hai indicador")-COUNTIF(O93:O102,"Introducir Meta e Resultado")</f>
        <v>0</v>
      </c>
      <c r="N92" s="347">
        <f>+COUNTIF(O93:O102,"Meta Conseguida")</f>
        <v>0</v>
      </c>
      <c r="O92" s="86" t="str">
        <f>+IF(N92=0,"Ningunha Meta Alcanzada",IF(N92=M92,"Meta Totalmente Alcanzada",IF(N92&gt;0,"Meta Parcialmente Alcanzada")))</f>
        <v>Ningunha Meta Alcanzada</v>
      </c>
    </row>
    <row r="93" spans="1:15" ht="31.5">
      <c r="A93" s="466" t="s">
        <v>204</v>
      </c>
      <c r="B93" s="387" t="s">
        <v>233</v>
      </c>
      <c r="C93" s="378" t="s">
        <v>34</v>
      </c>
      <c r="D93" s="369" t="s">
        <v>343</v>
      </c>
      <c r="E93" s="341">
        <v>5</v>
      </c>
      <c r="F93" s="342">
        <v>5</v>
      </c>
      <c r="G93" s="84" t="str">
        <f t="shared" ref="G93:G102" si="55">+IF(AND(ISBLANK(E93),ISBLANK(F93)),"Introducir Meta e Resultado",IF(ISBLANK(E93),"Introducir Meta",IF(ISBLANK(F93),"Introducir Resultado",IF(F93&gt;=E93,"Meta Conseguida","Meta Non Conseguida"))))</f>
        <v>Meta Conseguida</v>
      </c>
      <c r="I93" s="341"/>
      <c r="J93" s="342"/>
      <c r="K93" s="84" t="str">
        <f t="shared" ref="K93:K102" si="56">+IF(AND(ISBLANK(I93),ISBLANK(J93)),"Introducir Meta e Resultado",IF(ISBLANK(I93),"Introducir Meta",IF(ISBLANK(J93),"Introducir Resultado",IF(J93&gt;=I93,"Meta Conseguida","Meta Non Conseguida"))))</f>
        <v>Introducir Meta e Resultado</v>
      </c>
      <c r="M93" s="341"/>
      <c r="N93" s="342"/>
      <c r="O93" s="84" t="str">
        <f t="shared" ref="O93:O102" si="57">+IF(AND(ISBLANK(M93),ISBLANK(N93)),"Introducir Meta e Resultado",IF(ISBLANK(M93),"Introducir Meta",IF(ISBLANK(N93),"Introducir Resultado",IF(N93&gt;=M93,"Meta Conseguida","Meta Non Conseguida"))))</f>
        <v>Introducir Meta e Resultado</v>
      </c>
    </row>
    <row r="94" spans="1:15" ht="31.5">
      <c r="A94" s="466" t="s">
        <v>205</v>
      </c>
      <c r="B94" s="387" t="s">
        <v>234</v>
      </c>
      <c r="C94" s="378" t="s">
        <v>34</v>
      </c>
      <c r="D94" s="369" t="s">
        <v>344</v>
      </c>
      <c r="E94" s="341">
        <v>107</v>
      </c>
      <c r="F94" s="342">
        <v>108</v>
      </c>
      <c r="G94" s="84" t="str">
        <f t="shared" si="55"/>
        <v>Meta Conseguida</v>
      </c>
      <c r="I94" s="341"/>
      <c r="J94" s="342"/>
      <c r="K94" s="84" t="str">
        <f t="shared" si="56"/>
        <v>Introducir Meta e Resultado</v>
      </c>
      <c r="M94" s="341"/>
      <c r="N94" s="342"/>
      <c r="O94" s="84" t="str">
        <f t="shared" si="57"/>
        <v>Introducir Meta e Resultado</v>
      </c>
    </row>
    <row r="95" spans="1:15" ht="31.5">
      <c r="A95" s="466" t="s">
        <v>206</v>
      </c>
      <c r="B95" s="387" t="s">
        <v>235</v>
      </c>
      <c r="C95" s="378" t="s">
        <v>34</v>
      </c>
      <c r="D95" s="369" t="s">
        <v>344</v>
      </c>
      <c r="E95" s="341">
        <v>93</v>
      </c>
      <c r="F95" s="342">
        <v>95</v>
      </c>
      <c r="G95" s="84" t="str">
        <f t="shared" si="55"/>
        <v>Meta Conseguida</v>
      </c>
      <c r="I95" s="341"/>
      <c r="J95" s="342"/>
      <c r="K95" s="84" t="str">
        <f t="shared" si="56"/>
        <v>Introducir Meta e Resultado</v>
      </c>
      <c r="M95" s="341"/>
      <c r="N95" s="342"/>
      <c r="O95" s="84" t="str">
        <f t="shared" si="57"/>
        <v>Introducir Meta e Resultado</v>
      </c>
    </row>
    <row r="96" spans="1:15" ht="31.5">
      <c r="A96" s="466" t="s">
        <v>207</v>
      </c>
      <c r="B96" s="387" t="s">
        <v>236</v>
      </c>
      <c r="C96" s="378" t="s">
        <v>34</v>
      </c>
      <c r="D96" s="369" t="s">
        <v>344</v>
      </c>
      <c r="E96" s="343">
        <v>66</v>
      </c>
      <c r="F96" s="342">
        <v>66</v>
      </c>
      <c r="G96" s="84" t="str">
        <f t="shared" si="55"/>
        <v>Meta Conseguida</v>
      </c>
      <c r="I96" s="343"/>
      <c r="J96" s="342"/>
      <c r="K96" s="84" t="str">
        <f t="shared" si="56"/>
        <v>Introducir Meta e Resultado</v>
      </c>
      <c r="M96" s="343"/>
      <c r="N96" s="342"/>
      <c r="O96" s="84" t="str">
        <f t="shared" si="57"/>
        <v>Introducir Meta e Resultado</v>
      </c>
    </row>
    <row r="97" spans="1:15" ht="31.5">
      <c r="A97" s="466" t="s">
        <v>208</v>
      </c>
      <c r="B97" s="387" t="s">
        <v>237</v>
      </c>
      <c r="C97" s="378" t="s">
        <v>34</v>
      </c>
      <c r="D97" s="369" t="s">
        <v>344</v>
      </c>
      <c r="E97" s="341">
        <v>30</v>
      </c>
      <c r="F97" s="342">
        <v>30</v>
      </c>
      <c r="G97" s="84" t="str">
        <f t="shared" si="55"/>
        <v>Meta Conseguida</v>
      </c>
      <c r="I97" s="341"/>
      <c r="J97" s="342"/>
      <c r="K97" s="84" t="str">
        <f t="shared" si="56"/>
        <v>Introducir Meta e Resultado</v>
      </c>
      <c r="M97" s="341"/>
      <c r="N97" s="342"/>
      <c r="O97" s="84" t="str">
        <f t="shared" si="57"/>
        <v>Introducir Meta e Resultado</v>
      </c>
    </row>
    <row r="98" spans="1:15" ht="31.5">
      <c r="A98" s="466" t="s">
        <v>209</v>
      </c>
      <c r="B98" s="387" t="s">
        <v>238</v>
      </c>
      <c r="C98" s="378" t="s">
        <v>34</v>
      </c>
      <c r="D98" s="369" t="s">
        <v>344</v>
      </c>
      <c r="E98" s="341">
        <v>0</v>
      </c>
      <c r="F98" s="342">
        <v>0</v>
      </c>
      <c r="G98" s="84" t="str">
        <f t="shared" si="55"/>
        <v>Meta Conseguida</v>
      </c>
      <c r="I98" s="341"/>
      <c r="J98" s="342"/>
      <c r="K98" s="84" t="str">
        <f t="shared" si="56"/>
        <v>Introducir Meta e Resultado</v>
      </c>
      <c r="M98" s="341"/>
      <c r="N98" s="342"/>
      <c r="O98" s="84" t="str">
        <f t="shared" si="57"/>
        <v>Introducir Meta e Resultado</v>
      </c>
    </row>
    <row r="99" spans="1:15" ht="31.5">
      <c r="A99" s="466" t="s">
        <v>210</v>
      </c>
      <c r="B99" s="387" t="s">
        <v>239</v>
      </c>
      <c r="C99" s="378" t="s">
        <v>34</v>
      </c>
      <c r="D99" s="369" t="s">
        <v>344</v>
      </c>
      <c r="E99" s="341">
        <v>4</v>
      </c>
      <c r="F99" s="342">
        <v>4</v>
      </c>
      <c r="G99" s="84" t="str">
        <f t="shared" si="55"/>
        <v>Meta Conseguida</v>
      </c>
      <c r="I99" s="341"/>
      <c r="J99" s="342"/>
      <c r="K99" s="84" t="str">
        <f t="shared" si="56"/>
        <v>Introducir Meta e Resultado</v>
      </c>
      <c r="M99" s="341"/>
      <c r="N99" s="342"/>
      <c r="O99" s="84" t="str">
        <f t="shared" si="57"/>
        <v>Introducir Meta e Resultado</v>
      </c>
    </row>
    <row r="100" spans="1:15" ht="31.5">
      <c r="A100" s="466" t="s">
        <v>211</v>
      </c>
      <c r="B100" s="387" t="s">
        <v>240</v>
      </c>
      <c r="C100" s="378" t="s">
        <v>34</v>
      </c>
      <c r="D100" s="369" t="s">
        <v>344</v>
      </c>
      <c r="E100" s="341">
        <v>0</v>
      </c>
      <c r="F100" s="342">
        <v>0</v>
      </c>
      <c r="G100" s="84" t="str">
        <f t="shared" si="55"/>
        <v>Meta Conseguida</v>
      </c>
      <c r="I100" s="341"/>
      <c r="J100" s="342"/>
      <c r="K100" s="84" t="str">
        <f t="shared" si="56"/>
        <v>Introducir Meta e Resultado</v>
      </c>
      <c r="M100" s="341"/>
      <c r="N100" s="342"/>
      <c r="O100" s="84" t="str">
        <f t="shared" si="57"/>
        <v>Introducir Meta e Resultado</v>
      </c>
    </row>
    <row r="101" spans="1:15" ht="31.5">
      <c r="A101" s="466" t="s">
        <v>212</v>
      </c>
      <c r="B101" s="387" t="s">
        <v>241</v>
      </c>
      <c r="C101" s="378" t="s">
        <v>34</v>
      </c>
      <c r="D101" s="369" t="s">
        <v>344</v>
      </c>
      <c r="E101" s="341">
        <v>0</v>
      </c>
      <c r="F101" s="342">
        <v>0</v>
      </c>
      <c r="G101" s="84" t="str">
        <f t="shared" si="55"/>
        <v>Meta Conseguida</v>
      </c>
      <c r="I101" s="341"/>
      <c r="J101" s="342"/>
      <c r="K101" s="84" t="str">
        <f t="shared" si="56"/>
        <v>Introducir Meta e Resultado</v>
      </c>
      <c r="M101" s="341"/>
      <c r="N101" s="342"/>
      <c r="O101" s="84" t="str">
        <f t="shared" si="57"/>
        <v>Introducir Meta e Resultado</v>
      </c>
    </row>
    <row r="102" spans="1:15" ht="31.5">
      <c r="A102" s="467" t="s">
        <v>213</v>
      </c>
      <c r="B102" s="394" t="s">
        <v>242</v>
      </c>
      <c r="C102" s="464" t="s">
        <v>34</v>
      </c>
      <c r="D102" s="372" t="s">
        <v>344</v>
      </c>
      <c r="E102" s="344">
        <v>0</v>
      </c>
      <c r="F102" s="345">
        <v>0</v>
      </c>
      <c r="G102" s="85" t="str">
        <f t="shared" si="55"/>
        <v>Meta Conseguida</v>
      </c>
      <c r="I102" s="344"/>
      <c r="J102" s="345"/>
      <c r="K102" s="85" t="str">
        <f t="shared" si="56"/>
        <v>Introducir Meta e Resultado</v>
      </c>
      <c r="M102" s="344"/>
      <c r="N102" s="345"/>
      <c r="O102" s="85" t="str">
        <f t="shared" si="57"/>
        <v>Introducir Meta e Resultado</v>
      </c>
    </row>
  </sheetData>
  <sheetProtection algorithmName="SHA-512" hashValue="Eo+3BhSsqSiHBVGsugvkqSe3W+FepuEtBHjxh83tYnz2+hZGfOr3V7QCjUIIo6G+FTWFEtmFmdSJmmwo6Bw7lQ==" saltValue="DUHF9Oq0N/AAduSOtYme3w==" spinCount="100000" sheet="1" formatCells="0" formatColumns="0" formatRows="0" autoFilter="0"/>
  <autoFilter ref="A5:H100" xr:uid="{00000000-0009-0000-0000-000001000000}"/>
  <mergeCells count="6">
    <mergeCell ref="M4:O4"/>
    <mergeCell ref="A4:B4"/>
    <mergeCell ref="E4:G4"/>
    <mergeCell ref="A2:G2"/>
    <mergeCell ref="C4:D4"/>
    <mergeCell ref="I4:K4"/>
  </mergeCells>
  <conditionalFormatting sqref="F1">
    <cfRule type="cellIs" dxfId="1508" priority="5510" operator="lessThan">
      <formula>$E1</formula>
    </cfRule>
    <cfRule type="cellIs" dxfId="1507" priority="5511" operator="greaterThanOrEqual">
      <formula>$E1</formula>
    </cfRule>
    <cfRule type="cellIs" dxfId="1506" priority="5509" operator="equal">
      <formula>0</formula>
    </cfRule>
  </conditionalFormatting>
  <conditionalFormatting sqref="F7">
    <cfRule type="cellIs" dxfId="1505" priority="329" operator="lessThan">
      <formula>E7</formula>
    </cfRule>
    <cfRule type="cellIs" dxfId="1504" priority="330" operator="greaterThanOrEqual">
      <formula>E7</formula>
    </cfRule>
    <cfRule type="cellIs" dxfId="1503" priority="328" operator="equal">
      <formula>0</formula>
    </cfRule>
  </conditionalFormatting>
  <conditionalFormatting sqref="F8">
    <cfRule type="cellIs" dxfId="1502" priority="293" operator="greaterThanOrEqual">
      <formula>E8</formula>
    </cfRule>
    <cfRule type="cellIs" dxfId="1501" priority="292" operator="equal">
      <formula>0</formula>
    </cfRule>
    <cfRule type="cellIs" dxfId="1500" priority="294" operator="lessThan">
      <formula>E8</formula>
    </cfRule>
  </conditionalFormatting>
  <conditionalFormatting sqref="F9">
    <cfRule type="cellIs" dxfId="1499" priority="315" operator="greaterThanOrEqual">
      <formula>E9</formula>
    </cfRule>
    <cfRule type="cellIs" dxfId="1498" priority="314" operator="lessThan">
      <formula>E9</formula>
    </cfRule>
  </conditionalFormatting>
  <conditionalFormatting sqref="F9:F11">
    <cfRule type="cellIs" dxfId="1497" priority="298" operator="equal">
      <formula>0</formula>
    </cfRule>
  </conditionalFormatting>
  <conditionalFormatting sqref="F10">
    <cfRule type="cellIs" dxfId="1496" priority="300" operator="greaterThanOrEqual">
      <formula>E10</formula>
    </cfRule>
    <cfRule type="cellIs" dxfId="1495" priority="299" operator="lessThan">
      <formula>E10</formula>
    </cfRule>
  </conditionalFormatting>
  <conditionalFormatting sqref="F11">
    <cfRule type="cellIs" dxfId="1494" priority="318" operator="greaterThanOrEqual">
      <formula>$E11</formula>
    </cfRule>
    <cfRule type="cellIs" dxfId="1493" priority="317" operator="lessThan">
      <formula>$E11</formula>
    </cfRule>
  </conditionalFormatting>
  <conditionalFormatting sqref="F12">
    <cfRule type="cellIs" dxfId="1492" priority="280" operator="equal">
      <formula>0</formula>
    </cfRule>
    <cfRule type="cellIs" dxfId="1491" priority="281" operator="greaterThanOrEqual">
      <formula>E12</formula>
    </cfRule>
    <cfRule type="cellIs" dxfId="1490" priority="282" operator="lessThan">
      <formula>E12</formula>
    </cfRule>
  </conditionalFormatting>
  <conditionalFormatting sqref="F13">
    <cfRule type="cellIs" dxfId="1489" priority="290" operator="lessThan">
      <formula>E13</formula>
    </cfRule>
    <cfRule type="cellIs" dxfId="1488" priority="291" operator="greaterThanOrEqual">
      <formula>E13</formula>
    </cfRule>
  </conditionalFormatting>
  <conditionalFormatting sqref="F13:F15">
    <cfRule type="cellIs" dxfId="1487" priority="261" operator="equal">
      <formula>0</formula>
    </cfRule>
  </conditionalFormatting>
  <conditionalFormatting sqref="F14">
    <cfRule type="cellIs" dxfId="1486" priority="288" operator="greaterThanOrEqual">
      <formula>E14</formula>
    </cfRule>
    <cfRule type="cellIs" dxfId="1485" priority="287" operator="lessThan">
      <formula>E14</formula>
    </cfRule>
  </conditionalFormatting>
  <conditionalFormatting sqref="F16">
    <cfRule type="cellIs" dxfId="1484" priority="309" operator="lessThan">
      <formula>E16</formula>
    </cfRule>
    <cfRule type="cellIs" dxfId="1483" priority="307" operator="equal">
      <formula>0</formula>
    </cfRule>
    <cfRule type="cellIs" dxfId="1482" priority="308" operator="greaterThanOrEqual">
      <formula>E16</formula>
    </cfRule>
  </conditionalFormatting>
  <conditionalFormatting sqref="F17">
    <cfRule type="cellIs" dxfId="1481" priority="311" operator="lessThan">
      <formula>E17</formula>
    </cfRule>
    <cfRule type="cellIs" dxfId="1480" priority="312" operator="greaterThanOrEqual">
      <formula>E17</formula>
    </cfRule>
  </conditionalFormatting>
  <conditionalFormatting sqref="F17:F18">
    <cfRule type="cellIs" dxfId="1479" priority="310" operator="equal">
      <formula>0</formula>
    </cfRule>
  </conditionalFormatting>
  <conditionalFormatting sqref="F18">
    <cfRule type="cellIs" dxfId="1478" priority="320" operator="lessThan">
      <formula>E18</formula>
    </cfRule>
    <cfRule type="cellIs" dxfId="1477" priority="321" operator="greaterThanOrEqual">
      <formula>E18</formula>
    </cfRule>
  </conditionalFormatting>
  <conditionalFormatting sqref="F20">
    <cfRule type="cellIs" dxfId="1476" priority="275" operator="greaterThanOrEqual">
      <formula>E20</formula>
    </cfRule>
    <cfRule type="cellIs" dxfId="1475" priority="274" operator="equal">
      <formula>0</formula>
    </cfRule>
    <cfRule type="cellIs" dxfId="1474" priority="276" operator="lessThan">
      <formula>E20</formula>
    </cfRule>
  </conditionalFormatting>
  <conditionalFormatting sqref="F21">
    <cfRule type="cellIs" dxfId="1473" priority="306" operator="greaterThanOrEqual">
      <formula>E21</formula>
    </cfRule>
    <cfRule type="cellIs" dxfId="1472" priority="305" operator="lessThan">
      <formula>E21</formula>
    </cfRule>
  </conditionalFormatting>
  <conditionalFormatting sqref="F21:F22">
    <cfRule type="cellIs" dxfId="1471" priority="301" operator="equal">
      <formula>0</formula>
    </cfRule>
  </conditionalFormatting>
  <conditionalFormatting sqref="F22">
    <cfRule type="cellIs" dxfId="1470" priority="302" operator="lessThan">
      <formula>E22</formula>
    </cfRule>
    <cfRule type="cellIs" dxfId="1469" priority="303" operator="greaterThanOrEqual">
      <formula>E22</formula>
    </cfRule>
  </conditionalFormatting>
  <conditionalFormatting sqref="F24">
    <cfRule type="cellIs" dxfId="1468" priority="1470" operator="lessThan">
      <formula>E24</formula>
    </cfRule>
    <cfRule type="cellIs" dxfId="1467" priority="1468" operator="equal">
      <formula>0</formula>
    </cfRule>
    <cfRule type="cellIs" dxfId="1466" priority="1469" operator="greaterThanOrEqual">
      <formula>E24</formula>
    </cfRule>
  </conditionalFormatting>
  <conditionalFormatting sqref="F25">
    <cfRule type="cellIs" dxfId="1465" priority="1456" operator="equal">
      <formula>0</formula>
    </cfRule>
    <cfRule type="cellIs" dxfId="1464" priority="1457" operator="lessThan">
      <formula>E25</formula>
    </cfRule>
    <cfRule type="cellIs" dxfId="1463" priority="1458" operator="greaterThanOrEqual">
      <formula>E25</formula>
    </cfRule>
  </conditionalFormatting>
  <conditionalFormatting sqref="F26">
    <cfRule type="cellIs" dxfId="1462" priority="1459" operator="equal">
      <formula>0</formula>
    </cfRule>
    <cfRule type="cellIs" dxfId="1461" priority="1461" operator="greaterThan">
      <formula>E26</formula>
    </cfRule>
    <cfRule type="cellIs" dxfId="1460" priority="1460" operator="lessThanOrEqual">
      <formula>E26</formula>
    </cfRule>
  </conditionalFormatting>
  <conditionalFormatting sqref="F27:F30">
    <cfRule type="cellIs" dxfId="1459" priority="1445" operator="lessThan">
      <formula>$E27</formula>
    </cfRule>
    <cfRule type="cellIs" dxfId="1458" priority="1446" operator="greaterThanOrEqual">
      <formula>$E27</formula>
    </cfRule>
    <cfRule type="cellIs" dxfId="1457" priority="1444" operator="equal">
      <formula>0</formula>
    </cfRule>
  </conditionalFormatting>
  <conditionalFormatting sqref="F32">
    <cfRule type="cellIs" dxfId="1456" priority="1473" operator="greaterThanOrEqual">
      <formula>E32</formula>
    </cfRule>
    <cfRule type="cellIs" dxfId="1455" priority="1472" operator="lessThan">
      <formula>E32</formula>
    </cfRule>
  </conditionalFormatting>
  <conditionalFormatting sqref="F32:F33">
    <cfRule type="cellIs" dxfId="1454" priority="1471" operator="equal">
      <formula>0</formula>
    </cfRule>
  </conditionalFormatting>
  <conditionalFormatting sqref="F33">
    <cfRule type="cellIs" dxfId="1453" priority="2141" operator="lessThan">
      <formula>E33</formula>
    </cfRule>
    <cfRule type="cellIs" dxfId="1452" priority="2142" operator="greaterThanOrEqual">
      <formula>E33</formula>
    </cfRule>
  </conditionalFormatting>
  <conditionalFormatting sqref="F35">
    <cfRule type="cellIs" dxfId="1451" priority="1067" operator="lessThan">
      <formula>E35</formula>
    </cfRule>
    <cfRule type="cellIs" dxfId="1450" priority="1068" operator="greaterThanOrEqual">
      <formula>E35</formula>
    </cfRule>
  </conditionalFormatting>
  <conditionalFormatting sqref="F35:F36">
    <cfRule type="cellIs" dxfId="1449" priority="1066" operator="equal">
      <formula>0</formula>
    </cfRule>
  </conditionalFormatting>
  <conditionalFormatting sqref="F36">
    <cfRule type="cellIs" dxfId="1448" priority="2066" operator="lessThan">
      <formula>E36</formula>
    </cfRule>
    <cfRule type="cellIs" dxfId="1447" priority="2067" operator="greaterThanOrEqual">
      <formula>E36</formula>
    </cfRule>
  </conditionalFormatting>
  <conditionalFormatting sqref="F37">
    <cfRule type="cellIs" dxfId="1446" priority="1042" operator="equal">
      <formula>0</formula>
    </cfRule>
    <cfRule type="cellIs" dxfId="1445" priority="1044" operator="greaterThanOrEqual">
      <formula>$E37</formula>
    </cfRule>
    <cfRule type="cellIs" dxfId="1444" priority="1043" operator="lessThan">
      <formula>$E37</formula>
    </cfRule>
  </conditionalFormatting>
  <conditionalFormatting sqref="F38:F40">
    <cfRule type="cellIs" dxfId="1443" priority="959" operator="lessThan">
      <formula>E38</formula>
    </cfRule>
    <cfRule type="cellIs" dxfId="1442" priority="958" operator="equal">
      <formula>0</formula>
    </cfRule>
    <cfRule type="cellIs" dxfId="1441" priority="960" operator="greaterThanOrEqual">
      <formula>E38</formula>
    </cfRule>
  </conditionalFormatting>
  <conditionalFormatting sqref="F46">
    <cfRule type="cellIs" dxfId="1440" priority="1036" operator="equal">
      <formula>0</formula>
    </cfRule>
    <cfRule type="cellIs" dxfId="1439" priority="1037" operator="lessThan">
      <formula>E46</formula>
    </cfRule>
    <cfRule type="cellIs" dxfId="1438" priority="1038" operator="greaterThanOrEqual">
      <formula>E46</formula>
    </cfRule>
  </conditionalFormatting>
  <conditionalFormatting sqref="F47:F51">
    <cfRule type="cellIs" dxfId="1437" priority="53" operator="lessThan">
      <formula>E47</formula>
    </cfRule>
    <cfRule type="cellIs" dxfId="1436" priority="54" operator="greaterThanOrEqual">
      <formula>E47</formula>
    </cfRule>
    <cfRule type="cellIs" dxfId="1435" priority="52" operator="equal">
      <formula>0</formula>
    </cfRule>
  </conditionalFormatting>
  <conditionalFormatting sqref="F50:F51">
    <cfRule type="cellIs" dxfId="1434" priority="18" operator="greaterThanOrEqual">
      <formula>E50</formula>
    </cfRule>
    <cfRule type="cellIs" dxfId="1433" priority="17" operator="lessThan">
      <formula>E50</formula>
    </cfRule>
    <cfRule type="cellIs" dxfId="1432" priority="16" operator="equal">
      <formula>0</formula>
    </cfRule>
  </conditionalFormatting>
  <conditionalFormatting sqref="F52:F53">
    <cfRule type="cellIs" dxfId="1431" priority="954" operator="greaterThan">
      <formula>E52</formula>
    </cfRule>
    <cfRule type="cellIs" dxfId="1430" priority="953" operator="lessThanOrEqual">
      <formula>E52</formula>
    </cfRule>
    <cfRule type="cellIs" dxfId="1429" priority="952" operator="equal">
      <formula>0</formula>
    </cfRule>
  </conditionalFormatting>
  <conditionalFormatting sqref="F54">
    <cfRule type="cellIs" dxfId="1428" priority="1024" operator="equal">
      <formula>0</formula>
    </cfRule>
    <cfRule type="cellIs" dxfId="1427" priority="1025" operator="lessThan">
      <formula>$E54</formula>
    </cfRule>
    <cfRule type="cellIs" dxfId="1426" priority="1026" operator="greaterThanOrEqual">
      <formula>$E54</formula>
    </cfRule>
  </conditionalFormatting>
  <conditionalFormatting sqref="F55:F58">
    <cfRule type="cellIs" dxfId="1425" priority="894" operator="greaterThanOrEqual">
      <formula>E55</formula>
    </cfRule>
    <cfRule type="cellIs" dxfId="1424" priority="893" operator="lessThan">
      <formula>E55</formula>
    </cfRule>
    <cfRule type="cellIs" dxfId="1423" priority="892" operator="equal">
      <formula>0</formula>
    </cfRule>
  </conditionalFormatting>
  <conditionalFormatting sqref="F59">
    <cfRule type="cellIs" dxfId="1422" priority="1015" operator="equal">
      <formula>0</formula>
    </cfRule>
    <cfRule type="cellIs" dxfId="1421" priority="1017" operator="greaterThanOrEqual">
      <formula>E59</formula>
    </cfRule>
    <cfRule type="cellIs" dxfId="1420" priority="1016" operator="lessThan">
      <formula>E59</formula>
    </cfRule>
  </conditionalFormatting>
  <conditionalFormatting sqref="F60:F63">
    <cfRule type="cellIs" dxfId="1419" priority="863" operator="lessThan">
      <formula>E60</formula>
    </cfRule>
    <cfRule type="cellIs" dxfId="1418" priority="864" operator="greaterThanOrEqual">
      <formula>E60</formula>
    </cfRule>
  </conditionalFormatting>
  <conditionalFormatting sqref="F60:F64">
    <cfRule type="cellIs" dxfId="1417" priority="862" operator="equal">
      <formula>0</formula>
    </cfRule>
  </conditionalFormatting>
  <conditionalFormatting sqref="F64">
    <cfRule type="cellIs" dxfId="1416" priority="977" operator="lessThan">
      <formula>E64</formula>
    </cfRule>
    <cfRule type="cellIs" dxfId="1415" priority="978" operator="greaterThanOrEqual">
      <formula>E64</formula>
    </cfRule>
  </conditionalFormatting>
  <conditionalFormatting sqref="F65">
    <cfRule type="cellIs" dxfId="1414" priority="1007" operator="lessThan">
      <formula>$E65</formula>
    </cfRule>
    <cfRule type="cellIs" dxfId="1413" priority="1006" operator="equal">
      <formula>0</formula>
    </cfRule>
    <cfRule type="cellIs" dxfId="1412" priority="1008" operator="greaterThanOrEqual">
      <formula>$E65</formula>
    </cfRule>
  </conditionalFormatting>
  <conditionalFormatting sqref="F66:F69">
    <cfRule type="cellIs" dxfId="1411" priority="882" operator="greaterThanOrEqual">
      <formula>E66</formula>
    </cfRule>
    <cfRule type="cellIs" dxfId="1410" priority="881" operator="lessThan">
      <formula>E66</formula>
    </cfRule>
    <cfRule type="cellIs" dxfId="1409" priority="880" operator="equal">
      <formula>0</formula>
    </cfRule>
  </conditionalFormatting>
  <conditionalFormatting sqref="F71">
    <cfRule type="cellIs" dxfId="1408" priority="831" operator="greaterThanOrEqual">
      <formula>E71</formula>
    </cfRule>
    <cfRule type="cellIs" dxfId="1407" priority="829" operator="equal">
      <formula>0</formula>
    </cfRule>
    <cfRule type="cellIs" dxfId="1406" priority="830" operator="lessThan">
      <formula>E71</formula>
    </cfRule>
  </conditionalFormatting>
  <conditionalFormatting sqref="F73">
    <cfRule type="cellIs" dxfId="1405" priority="827" operator="lessThan">
      <formula>E73</formula>
    </cfRule>
    <cfRule type="cellIs" dxfId="1404" priority="828" operator="greaterThanOrEqual">
      <formula>E73</formula>
    </cfRule>
  </conditionalFormatting>
  <conditionalFormatting sqref="F73:F74">
    <cfRule type="cellIs" dxfId="1403" priority="823" operator="equal">
      <formula>0</formula>
    </cfRule>
  </conditionalFormatting>
  <conditionalFormatting sqref="F74">
    <cfRule type="cellIs" dxfId="1402" priority="824" operator="lessThan">
      <formula>E74</formula>
    </cfRule>
    <cfRule type="cellIs" dxfId="1401" priority="825" operator="greaterThanOrEqual">
      <formula>E74</formula>
    </cfRule>
  </conditionalFormatting>
  <conditionalFormatting sqref="F75">
    <cfRule type="cellIs" dxfId="1400" priority="997" operator="equal">
      <formula>0</formula>
    </cfRule>
    <cfRule type="cellIs" dxfId="1399" priority="998" operator="lessThan">
      <formula>$E75</formula>
    </cfRule>
    <cfRule type="cellIs" dxfId="1398" priority="999" operator="greaterThanOrEqual">
      <formula>$E75</formula>
    </cfRule>
  </conditionalFormatting>
  <conditionalFormatting sqref="F76">
    <cfRule type="cellIs" dxfId="1397" priority="3" operator="greaterThanOrEqual">
      <formula>E76</formula>
    </cfRule>
  </conditionalFormatting>
  <conditionalFormatting sqref="F76:F79">
    <cfRule type="cellIs" dxfId="1396" priority="2" operator="lessThan">
      <formula>E76</formula>
    </cfRule>
  </conditionalFormatting>
  <conditionalFormatting sqref="F76:F81">
    <cfRule type="cellIs" dxfId="1395" priority="1" operator="equal">
      <formula>0</formula>
    </cfRule>
  </conditionalFormatting>
  <conditionalFormatting sqref="F77:F80">
    <cfRule type="cellIs" dxfId="1394" priority="834" operator="greaterThanOrEqual">
      <formula>E77</formula>
    </cfRule>
  </conditionalFormatting>
  <conditionalFormatting sqref="F80">
    <cfRule type="cellIs" dxfId="1393" priority="833" operator="lessThan">
      <formula>E80</formula>
    </cfRule>
  </conditionalFormatting>
  <conditionalFormatting sqref="F81">
    <cfRule type="cellIs" dxfId="1392" priority="822" operator="greaterThanOrEqual">
      <formula>E81</formula>
    </cfRule>
    <cfRule type="cellIs" dxfId="1391" priority="821" operator="lessThan">
      <formula>E81</formula>
    </cfRule>
  </conditionalFormatting>
  <conditionalFormatting sqref="F82">
    <cfRule type="cellIs" dxfId="1390" priority="904" operator="equal">
      <formula>0</formula>
    </cfRule>
    <cfRule type="cellIs" dxfId="1389" priority="906" operator="greaterThanOrEqual">
      <formula>$E82</formula>
    </cfRule>
    <cfRule type="cellIs" dxfId="1388" priority="905" operator="lessThan">
      <formula>$E82</formula>
    </cfRule>
  </conditionalFormatting>
  <conditionalFormatting sqref="F83:F86">
    <cfRule type="cellIs" dxfId="1387" priority="868" operator="equal">
      <formula>0</formula>
    </cfRule>
    <cfRule type="cellIs" dxfId="1386" priority="869" operator="lessThan">
      <formula>E83</formula>
    </cfRule>
    <cfRule type="cellIs" dxfId="1385" priority="870" operator="greaterThanOrEqual">
      <formula>E83</formula>
    </cfRule>
  </conditionalFormatting>
  <conditionalFormatting sqref="F92">
    <cfRule type="cellIs" dxfId="1384" priority="900" operator="greaterThanOrEqual">
      <formula>E92</formula>
    </cfRule>
    <cfRule type="cellIs" dxfId="1383" priority="899" operator="lessThan">
      <formula>E92</formula>
    </cfRule>
    <cfRule type="cellIs" dxfId="1382" priority="898" operator="equal">
      <formula>0</formula>
    </cfRule>
  </conditionalFormatting>
  <conditionalFormatting sqref="F93:F102">
    <cfRule type="cellIs" dxfId="1381" priority="816" operator="greaterThanOrEqual">
      <formula>E93</formula>
    </cfRule>
    <cfRule type="cellIs" dxfId="1380" priority="815" operator="lessThan">
      <formula>E93</formula>
    </cfRule>
    <cfRule type="cellIs" dxfId="1379" priority="814" operator="equal">
      <formula>0</formula>
    </cfRule>
  </conditionalFormatting>
  <conditionalFormatting sqref="G7">
    <cfRule type="cellIs" dxfId="1378" priority="273" operator="equal">
      <formula>"Meta non Conseguida"</formula>
    </cfRule>
    <cfRule type="cellIs" dxfId="1377" priority="272" operator="equal">
      <formula>"Meta Conseguida"</formula>
    </cfRule>
    <cfRule type="cellIs" dxfId="1376" priority="271" operator="equal">
      <formula>"Introducir resultado"</formula>
    </cfRule>
  </conditionalFormatting>
  <conditionalFormatting sqref="G8">
    <cfRule type="cellIs" dxfId="1375" priority="296" operator="equal">
      <formula>"Meta Parcialmente Alcanzada"</formula>
    </cfRule>
    <cfRule type="cellIs" dxfId="1374" priority="295" operator="equal">
      <formula>"Meta Totalmente Alcanzada"</formula>
    </cfRule>
    <cfRule type="cellIs" dxfId="1373" priority="297" operator="equal">
      <formula>"Ningunha Meta Alcanzada"</formula>
    </cfRule>
  </conditionalFormatting>
  <conditionalFormatting sqref="G9:G10">
    <cfRule type="cellIs" dxfId="1372" priority="268" operator="equal">
      <formula>"Introducir resultado"</formula>
    </cfRule>
    <cfRule type="cellIs" dxfId="1371" priority="269" operator="equal">
      <formula>"Meta Conseguida"</formula>
    </cfRule>
    <cfRule type="cellIs" dxfId="1370" priority="270" operator="equal">
      <formula>"Meta non Conseguida"</formula>
    </cfRule>
  </conditionalFormatting>
  <conditionalFormatting sqref="G12">
    <cfRule type="cellIs" dxfId="1369" priority="285" operator="equal">
      <formula>"Ningunha Meta Alcanzada"</formula>
    </cfRule>
    <cfRule type="cellIs" dxfId="1368" priority="284" operator="equal">
      <formula>"Meta Parcialmente Alcanzada"</formula>
    </cfRule>
    <cfRule type="cellIs" dxfId="1367" priority="283" operator="equal">
      <formula>"Meta Totalmente Alcanzada"</formula>
    </cfRule>
  </conditionalFormatting>
  <conditionalFormatting sqref="G13:G14">
    <cfRule type="cellIs" dxfId="1366" priority="264" operator="equal">
      <formula>"Meta non Conseguida"</formula>
    </cfRule>
    <cfRule type="cellIs" dxfId="1365" priority="263" operator="equal">
      <formula>"Meta Conseguida"</formula>
    </cfRule>
  </conditionalFormatting>
  <conditionalFormatting sqref="G13:G15">
    <cfRule type="cellIs" dxfId="1364" priority="258" operator="equal">
      <formula>"Introducir resultado"</formula>
    </cfRule>
  </conditionalFormatting>
  <conditionalFormatting sqref="G15">
    <cfRule type="cellIs" dxfId="1363" priority="260" operator="equal">
      <formula>"Meta no Conseguida"</formula>
    </cfRule>
    <cfRule type="cellIs" dxfId="1362" priority="259" operator="equal">
      <formula>"Resultado Introducido"</formula>
    </cfRule>
  </conditionalFormatting>
  <conditionalFormatting sqref="G16">
    <cfRule type="cellIs" dxfId="1361" priority="323" operator="equal">
      <formula>"Meta Parcialmente Alcanzada"</formula>
    </cfRule>
    <cfRule type="cellIs" dxfId="1360" priority="322" operator="equal">
      <formula>"Meta Totalmente Alcanzada"</formula>
    </cfRule>
    <cfRule type="cellIs" dxfId="1359" priority="324" operator="equal">
      <formula>"Ningunha Meta Alcanzada"</formula>
    </cfRule>
  </conditionalFormatting>
  <conditionalFormatting sqref="G17:G18">
    <cfRule type="cellIs" dxfId="1358" priority="252" operator="equal">
      <formula>"Introducir resultado"</formula>
    </cfRule>
    <cfRule type="cellIs" dxfId="1357" priority="253" operator="equal">
      <formula>"Meta Conseguida"</formula>
    </cfRule>
    <cfRule type="cellIs" dxfId="1356" priority="254" operator="equal">
      <formula>"Meta non Conseguida"</formula>
    </cfRule>
  </conditionalFormatting>
  <conditionalFormatting sqref="G20">
    <cfRule type="cellIs" dxfId="1355" priority="277" operator="equal">
      <formula>"Meta Totalmente Alcanzada"</formula>
    </cfRule>
    <cfRule type="cellIs" dxfId="1354" priority="278" operator="equal">
      <formula>"Meta Parcialmente Alcanzada"</formula>
    </cfRule>
    <cfRule type="cellIs" dxfId="1353" priority="279" operator="equal">
      <formula>"Ningunha Meta Alcanzada"</formula>
    </cfRule>
  </conditionalFormatting>
  <conditionalFormatting sqref="G21:G22">
    <cfRule type="cellIs" dxfId="1352" priority="246" operator="equal">
      <formula>"Introducir resultado"</formula>
    </cfRule>
    <cfRule type="cellIs" dxfId="1351" priority="247" operator="equal">
      <formula>"Meta Conseguida"</formula>
    </cfRule>
    <cfRule type="cellIs" dxfId="1350" priority="248" operator="equal">
      <formula>"Meta non Conseguida"</formula>
    </cfRule>
  </conditionalFormatting>
  <conditionalFormatting sqref="G24">
    <cfRule type="cellIs" dxfId="1349" priority="1465" operator="equal">
      <formula>"Meta Totalmente Alcanzada"</formula>
    </cfRule>
    <cfRule type="cellIs" dxfId="1348" priority="1466" operator="equal">
      <formula>"Meta Parcialmente Alcanzada"</formula>
    </cfRule>
    <cfRule type="cellIs" dxfId="1347" priority="1467" operator="equal">
      <formula>"Ningunha Meta Alcanzada"</formula>
    </cfRule>
  </conditionalFormatting>
  <conditionalFormatting sqref="G25:G30">
    <cfRule type="cellIs" dxfId="1346" priority="1358" operator="equal">
      <formula>"Meta non Conseguida"</formula>
    </cfRule>
    <cfRule type="cellIs" dxfId="1345" priority="1357" operator="equal">
      <formula>"Meta Conseguida"</formula>
    </cfRule>
    <cfRule type="cellIs" dxfId="1344" priority="1356" operator="equal">
      <formula>"Introducir resultado"</formula>
    </cfRule>
  </conditionalFormatting>
  <conditionalFormatting sqref="G32:G33">
    <cfRule type="cellIs" dxfId="1343" priority="1104" operator="equal">
      <formula>"Meta non Conseguida"</formula>
    </cfRule>
    <cfRule type="cellIs" dxfId="1342" priority="1103" operator="equal">
      <formula>"Meta Conseguida"</formula>
    </cfRule>
    <cfRule type="cellIs" dxfId="1341" priority="1102" operator="equal">
      <formula>"Introducir resultado"</formula>
    </cfRule>
  </conditionalFormatting>
  <conditionalFormatting sqref="G35:G36">
    <cfRule type="cellIs" dxfId="1340" priority="1064" operator="equal">
      <formula>"Meta Conseguida"</formula>
    </cfRule>
    <cfRule type="cellIs" dxfId="1339" priority="1063" operator="equal">
      <formula>"Introducir resultado"</formula>
    </cfRule>
    <cfRule type="cellIs" dxfId="1338" priority="1065" operator="equal">
      <formula>"Meta non Conseguida"</formula>
    </cfRule>
  </conditionalFormatting>
  <conditionalFormatting sqref="G37">
    <cfRule type="cellIs" dxfId="1337" priority="993" operator="equal">
      <formula>"Ningunha Meta Alcanzada"</formula>
    </cfRule>
    <cfRule type="cellIs" dxfId="1336" priority="992" operator="equal">
      <formula>"Meta Parcialmente Alcanzada"</formula>
    </cfRule>
    <cfRule type="cellIs" dxfId="1335" priority="991" operator="equal">
      <formula>"Meta Totalmente Alcanzada"</formula>
    </cfRule>
  </conditionalFormatting>
  <conditionalFormatting sqref="G38:G40">
    <cfRule type="cellIs" dxfId="1334" priority="963" operator="equal">
      <formula>"Meta non Conseguida"</formula>
    </cfRule>
    <cfRule type="cellIs" dxfId="1333" priority="962" operator="equal">
      <formula>"Meta Conseguida"</formula>
    </cfRule>
  </conditionalFormatting>
  <conditionalFormatting sqref="G38:G41">
    <cfRule type="cellIs" dxfId="1332" priority="955" operator="equal">
      <formula>"Introducir resultado"</formula>
    </cfRule>
  </conditionalFormatting>
  <conditionalFormatting sqref="G41">
    <cfRule type="cellIs" dxfId="1331" priority="956" operator="equal">
      <formula>"Indicador Completado"</formula>
    </cfRule>
    <cfRule type="cellIs" dxfId="1330" priority="957" operator="equal">
      <formula>"Meta no Conseguida"</formula>
    </cfRule>
  </conditionalFormatting>
  <conditionalFormatting sqref="G46">
    <cfRule type="cellIs" dxfId="1329" priority="989" operator="equal">
      <formula>"Meta Parcialmente Alcanzada"</formula>
    </cfRule>
    <cfRule type="cellIs" dxfId="1328" priority="988" operator="equal">
      <formula>"Meta Totalmente Alcanzada"</formula>
    </cfRule>
    <cfRule type="cellIs" dxfId="1327" priority="990" operator="equal">
      <formula>"Ningunha Meta Alcanzada"</formula>
    </cfRule>
  </conditionalFormatting>
  <conditionalFormatting sqref="G47">
    <cfRule type="cellIs" dxfId="1326" priority="1041" operator="equal">
      <formula>"Meta noN Conseguida"</formula>
    </cfRule>
  </conditionalFormatting>
  <conditionalFormatting sqref="G47:G53">
    <cfRule type="cellIs" dxfId="1325" priority="19" operator="equal">
      <formula>"Introducir resultado"</formula>
    </cfRule>
    <cfRule type="cellIs" dxfId="1324" priority="20" operator="equal">
      <formula>"Meta Conseguida"</formula>
    </cfRule>
  </conditionalFormatting>
  <conditionalFormatting sqref="G48:G53">
    <cfRule type="cellIs" dxfId="1323" priority="21" operator="equal">
      <formula>"Meta non Conseguida"</formula>
    </cfRule>
  </conditionalFormatting>
  <conditionalFormatting sqref="G54">
    <cfRule type="cellIs" dxfId="1322" priority="987" operator="equal">
      <formula>"Ningunha Meta Alcanzada"</formula>
    </cfRule>
    <cfRule type="cellIs" dxfId="1321" priority="986" operator="equal">
      <formula>"Meta Parcialmente Alcanzada"</formula>
    </cfRule>
    <cfRule type="cellIs" dxfId="1320" priority="985" operator="equal">
      <formula>"Meta Totalmente Alcanzada"</formula>
    </cfRule>
  </conditionalFormatting>
  <conditionalFormatting sqref="G55:G58">
    <cfRule type="cellIs" dxfId="1319" priority="996" operator="equal">
      <formula>"Meta non Conseguida"</formula>
    </cfRule>
    <cfRule type="cellIs" dxfId="1318" priority="995" operator="equal">
      <formula>"Meta Conseguida"</formula>
    </cfRule>
    <cfRule type="cellIs" dxfId="1317" priority="994" operator="equal">
      <formula>"Introducir resultado"</formula>
    </cfRule>
  </conditionalFormatting>
  <conditionalFormatting sqref="G59">
    <cfRule type="cellIs" dxfId="1316" priority="1020" operator="equal">
      <formula>"Ningunha Meta Alcanzada"</formula>
    </cfRule>
    <cfRule type="cellIs" dxfId="1315" priority="1019" operator="equal">
      <formula>"Meta Parcialmente Alcanzada"</formula>
    </cfRule>
    <cfRule type="cellIs" dxfId="1314" priority="1018" operator="equal">
      <formula>"Meta Totalmente Alcanzada"</formula>
    </cfRule>
  </conditionalFormatting>
  <conditionalFormatting sqref="G60:G64">
    <cfRule type="cellIs" dxfId="1313" priority="858" operator="equal">
      <formula>"Meta non Conseguida"</formula>
    </cfRule>
    <cfRule type="cellIs" dxfId="1312" priority="857" operator="equal">
      <formula>"Meta Conseguida"</formula>
    </cfRule>
    <cfRule type="cellIs" dxfId="1311" priority="856" operator="equal">
      <formula>"Introducir resultado"</formula>
    </cfRule>
  </conditionalFormatting>
  <conditionalFormatting sqref="G65">
    <cfRule type="cellIs" dxfId="1310" priority="1011" operator="equal">
      <formula>"Ningunha Meta Alcanzada"</formula>
    </cfRule>
    <cfRule type="cellIs" dxfId="1309" priority="1010" operator="equal">
      <formula>"Meta Parcialmente Alcanzada"</formula>
    </cfRule>
    <cfRule type="cellIs" dxfId="1308" priority="1009" operator="equal">
      <formula>"Meta Totalmente Alcanzada"</formula>
    </cfRule>
  </conditionalFormatting>
  <conditionalFormatting sqref="G66:G69">
    <cfRule type="cellIs" dxfId="1307" priority="951" operator="equal">
      <formula>"Meta non Conseguida"</formula>
    </cfRule>
    <cfRule type="cellIs" dxfId="1306" priority="950" operator="equal">
      <formula>"Meta Conseguida"</formula>
    </cfRule>
  </conditionalFormatting>
  <conditionalFormatting sqref="G66:G74">
    <cfRule type="cellIs" dxfId="1305" priority="841" operator="equal">
      <formula>"Introducir resultado"</formula>
    </cfRule>
  </conditionalFormatting>
  <conditionalFormatting sqref="G70">
    <cfRule type="cellIs" dxfId="1304" priority="855" operator="equal">
      <formula>"Meta no Conseguida"</formula>
    </cfRule>
    <cfRule type="cellIs" dxfId="1303" priority="854" operator="equal">
      <formula>"Indicador Completado"</formula>
    </cfRule>
  </conditionalFormatting>
  <conditionalFormatting sqref="G71">
    <cfRule type="cellIs" dxfId="1302" priority="848" operator="equal">
      <formula>"Meta Conseguida"</formula>
    </cfRule>
    <cfRule type="cellIs" dxfId="1301" priority="849" operator="equal">
      <formula>"Meta non Conseguida"</formula>
    </cfRule>
  </conditionalFormatting>
  <conditionalFormatting sqref="G72">
    <cfRule type="cellIs" dxfId="1300" priority="852" operator="equal">
      <formula>"Meta no Conseguida"</formula>
    </cfRule>
    <cfRule type="cellIs" dxfId="1299" priority="851" operator="equal">
      <formula>"Indicador Completado"</formula>
    </cfRule>
  </conditionalFormatting>
  <conditionalFormatting sqref="G73:G74">
    <cfRule type="cellIs" dxfId="1298" priority="842" operator="equal">
      <formula>"Meta Conseguida"</formula>
    </cfRule>
    <cfRule type="cellIs" dxfId="1297" priority="843" operator="equal">
      <formula>"Meta non Conseguida"</formula>
    </cfRule>
  </conditionalFormatting>
  <conditionalFormatting sqref="G75">
    <cfRule type="cellIs" dxfId="1296" priority="1000" operator="equal">
      <formula>"Meta Totalmente Alcanzada"</formula>
    </cfRule>
    <cfRule type="cellIs" dxfId="1295" priority="1002" operator="equal">
      <formula>"Ningunha Meta Alcanzada"</formula>
    </cfRule>
    <cfRule type="cellIs" dxfId="1294" priority="1001" operator="equal">
      <formula>"Meta Parcialmente Alcanzada"</formula>
    </cfRule>
  </conditionalFormatting>
  <conditionalFormatting sqref="G76:G81">
    <cfRule type="cellIs" dxfId="1293" priority="835" operator="equal">
      <formula>"Introducir resultado"</formula>
    </cfRule>
    <cfRule type="cellIs" dxfId="1292" priority="836" operator="equal">
      <formula>"Meta Conseguida"</formula>
    </cfRule>
    <cfRule type="cellIs" dxfId="1291" priority="837" operator="equal">
      <formula>"Meta non Conseguida"</formula>
    </cfRule>
  </conditionalFormatting>
  <conditionalFormatting sqref="G82">
    <cfRule type="cellIs" dxfId="1290" priority="909" operator="equal">
      <formula>"Ningunha Meta Alcanzada"</formula>
    </cfRule>
    <cfRule type="cellIs" dxfId="1289" priority="908" operator="equal">
      <formula>"Meta Parcialmente Alcanzada"</formula>
    </cfRule>
    <cfRule type="cellIs" dxfId="1288" priority="907" operator="equal">
      <formula>"Meta Totalmente Alcanzada"</formula>
    </cfRule>
  </conditionalFormatting>
  <conditionalFormatting sqref="G83:G86">
    <cfRule type="cellIs" dxfId="1287" priority="903" operator="equal">
      <formula>"Meta non Conseguida"</formula>
    </cfRule>
    <cfRule type="cellIs" dxfId="1286" priority="902" operator="equal">
      <formula>"Meta Conseguida"</formula>
    </cfRule>
  </conditionalFormatting>
  <conditionalFormatting sqref="G83:G88">
    <cfRule type="cellIs" dxfId="1285" priority="817" operator="equal">
      <formula>"Introducir resultado"</formula>
    </cfRule>
  </conditionalFormatting>
  <conditionalFormatting sqref="G87:G88">
    <cfRule type="cellIs" dxfId="1284" priority="819" operator="equal">
      <formula>"Meta no Conseguida"</formula>
    </cfRule>
    <cfRule type="cellIs" dxfId="1283" priority="818" operator="equal">
      <formula>"Indicador Completado"</formula>
    </cfRule>
  </conditionalFormatting>
  <conditionalFormatting sqref="G92">
    <cfRule type="cellIs" dxfId="1282" priority="897" operator="equal">
      <formula>"Ningunha Meta Alcanzada"</formula>
    </cfRule>
    <cfRule type="cellIs" dxfId="1281" priority="896" operator="equal">
      <formula>"Meta Parcialmente Alcanzada"</formula>
    </cfRule>
    <cfRule type="cellIs" dxfId="1280" priority="895" operator="equal">
      <formula>"Meta Totalmente Alcanzada"</formula>
    </cfRule>
  </conditionalFormatting>
  <conditionalFormatting sqref="G93:G102">
    <cfRule type="cellIs" dxfId="1279" priority="813" operator="equal">
      <formula>"Meta non Conseguida"</formula>
    </cfRule>
    <cfRule type="cellIs" dxfId="1278" priority="812" operator="equal">
      <formula>"Meta Conseguida"</formula>
    </cfRule>
    <cfRule type="cellIs" dxfId="1277" priority="811" operator="equal">
      <formula>"Introducir resultado"</formula>
    </cfRule>
  </conditionalFormatting>
  <conditionalFormatting sqref="J7">
    <cfRule type="cellIs" dxfId="1276" priority="244" operator="lessThan">
      <formula>I7</formula>
    </cfRule>
    <cfRule type="cellIs" dxfId="1275" priority="245" operator="greaterThanOrEqual">
      <formula>I7</formula>
    </cfRule>
    <cfRule type="cellIs" dxfId="1274" priority="243" operator="equal">
      <formula>0</formula>
    </cfRule>
  </conditionalFormatting>
  <conditionalFormatting sqref="J8">
    <cfRule type="cellIs" dxfId="1273" priority="218" operator="lessThan">
      <formula>I8</formula>
    </cfRule>
    <cfRule type="cellIs" dxfId="1272" priority="217" operator="greaterThanOrEqual">
      <formula>I8</formula>
    </cfRule>
    <cfRule type="cellIs" dxfId="1271" priority="216" operator="equal">
      <formula>0</formula>
    </cfRule>
  </conditionalFormatting>
  <conditionalFormatting sqref="J9">
    <cfRule type="cellIs" dxfId="1270" priority="233" operator="greaterThanOrEqual">
      <formula>I9</formula>
    </cfRule>
    <cfRule type="cellIs" dxfId="1269" priority="232" operator="lessThan">
      <formula>I9</formula>
    </cfRule>
  </conditionalFormatting>
  <conditionalFormatting sqref="J9:J11">
    <cfRule type="cellIs" dxfId="1268" priority="91" operator="equal">
      <formula>0</formula>
    </cfRule>
  </conditionalFormatting>
  <conditionalFormatting sqref="J10">
    <cfRule type="cellIs" dxfId="1267" priority="92" operator="lessThan">
      <formula>I10</formula>
    </cfRule>
    <cfRule type="cellIs" dxfId="1266" priority="93" operator="greaterThanOrEqual">
      <formula>I10</formula>
    </cfRule>
  </conditionalFormatting>
  <conditionalFormatting sqref="J11">
    <cfRule type="cellIs" dxfId="1265" priority="236" operator="greaterThanOrEqual">
      <formula>$E11</formula>
    </cfRule>
    <cfRule type="cellIs" dxfId="1264" priority="235" operator="lessThan">
      <formula>$E11</formula>
    </cfRule>
  </conditionalFormatting>
  <conditionalFormatting sqref="J12">
    <cfRule type="cellIs" dxfId="1263" priority="208" operator="greaterThanOrEqual">
      <formula>I12</formula>
    </cfRule>
    <cfRule type="cellIs" dxfId="1262" priority="209" operator="lessThan">
      <formula>I12</formula>
    </cfRule>
    <cfRule type="cellIs" dxfId="1261" priority="207" operator="equal">
      <formula>0</formula>
    </cfRule>
  </conditionalFormatting>
  <conditionalFormatting sqref="J13">
    <cfRule type="cellIs" dxfId="1260" priority="215" operator="greaterThanOrEqual">
      <formula>I13</formula>
    </cfRule>
    <cfRule type="cellIs" dxfId="1259" priority="214" operator="lessThan">
      <formula>I13</formula>
    </cfRule>
  </conditionalFormatting>
  <conditionalFormatting sqref="J13:J15">
    <cfRule type="cellIs" dxfId="1258" priority="97" operator="equal">
      <formula>0</formula>
    </cfRule>
  </conditionalFormatting>
  <conditionalFormatting sqref="J14">
    <cfRule type="cellIs" dxfId="1257" priority="99" operator="greaterThanOrEqual">
      <formula>I14</formula>
    </cfRule>
    <cfRule type="cellIs" dxfId="1256" priority="98" operator="lessThan">
      <formula>I14</formula>
    </cfRule>
  </conditionalFormatting>
  <conditionalFormatting sqref="J16">
    <cfRule type="cellIs" dxfId="1255" priority="225" operator="equal">
      <formula>0</formula>
    </cfRule>
    <cfRule type="cellIs" dxfId="1254" priority="226" operator="greaterThanOrEqual">
      <formula>I16</formula>
    </cfRule>
    <cfRule type="cellIs" dxfId="1253" priority="227" operator="lessThan">
      <formula>I16</formula>
    </cfRule>
  </conditionalFormatting>
  <conditionalFormatting sqref="J17">
    <cfRule type="cellIs" dxfId="1252" priority="229" operator="lessThan">
      <formula>I17</formula>
    </cfRule>
    <cfRule type="cellIs" dxfId="1251" priority="230" operator="greaterThanOrEqual">
      <formula>I17</formula>
    </cfRule>
  </conditionalFormatting>
  <conditionalFormatting sqref="J17:J18">
    <cfRule type="cellIs" dxfId="1250" priority="85" operator="equal">
      <formula>0</formula>
    </cfRule>
  </conditionalFormatting>
  <conditionalFormatting sqref="J18">
    <cfRule type="cellIs" dxfId="1249" priority="87" operator="greaterThanOrEqual">
      <formula>I18</formula>
    </cfRule>
    <cfRule type="cellIs" dxfId="1248" priority="86" operator="lessThan">
      <formula>I18</formula>
    </cfRule>
  </conditionalFormatting>
  <conditionalFormatting sqref="J20">
    <cfRule type="cellIs" dxfId="1247" priority="202" operator="greaterThanOrEqual">
      <formula>I20</formula>
    </cfRule>
    <cfRule type="cellIs" dxfId="1246" priority="201" operator="equal">
      <formula>0</formula>
    </cfRule>
    <cfRule type="cellIs" dxfId="1245" priority="203" operator="lessThan">
      <formula>I20</formula>
    </cfRule>
  </conditionalFormatting>
  <conditionalFormatting sqref="J21">
    <cfRule type="cellIs" dxfId="1244" priority="224" operator="greaterThanOrEqual">
      <formula>I21</formula>
    </cfRule>
    <cfRule type="cellIs" dxfId="1243" priority="223" operator="lessThan">
      <formula>I21</formula>
    </cfRule>
  </conditionalFormatting>
  <conditionalFormatting sqref="J21:J22">
    <cfRule type="cellIs" dxfId="1242" priority="79" operator="equal">
      <formula>0</formula>
    </cfRule>
  </conditionalFormatting>
  <conditionalFormatting sqref="J22">
    <cfRule type="cellIs" dxfId="1241" priority="80" operator="lessThan">
      <formula>I22</formula>
    </cfRule>
    <cfRule type="cellIs" dxfId="1240" priority="81" operator="greaterThanOrEqual">
      <formula>I22</formula>
    </cfRule>
  </conditionalFormatting>
  <conditionalFormatting sqref="J24">
    <cfRule type="cellIs" dxfId="1239" priority="1346" operator="lessThan">
      <formula>I24</formula>
    </cfRule>
    <cfRule type="cellIs" dxfId="1238" priority="1345" operator="greaterThanOrEqual">
      <formula>I24</formula>
    </cfRule>
    <cfRule type="cellIs" dxfId="1237" priority="1344" operator="equal">
      <formula>0</formula>
    </cfRule>
  </conditionalFormatting>
  <conditionalFormatting sqref="J25">
    <cfRule type="cellIs" dxfId="1236" priority="1333" operator="lessThan">
      <formula>I25</formula>
    </cfRule>
    <cfRule type="cellIs" dxfId="1235" priority="1332" operator="equal">
      <formula>0</formula>
    </cfRule>
    <cfRule type="cellIs" dxfId="1234" priority="1334" operator="greaterThanOrEqual">
      <formula>I25</formula>
    </cfRule>
  </conditionalFormatting>
  <conditionalFormatting sqref="J26">
    <cfRule type="cellIs" dxfId="1233" priority="1336" operator="lessThanOrEqual">
      <formula>I26</formula>
    </cfRule>
    <cfRule type="cellIs" dxfId="1232" priority="1337" operator="greaterThan">
      <formula>I26</formula>
    </cfRule>
    <cfRule type="cellIs" dxfId="1231" priority="1335" operator="equal">
      <formula>0</formula>
    </cfRule>
  </conditionalFormatting>
  <conditionalFormatting sqref="J27:J30">
    <cfRule type="cellIs" dxfId="1230" priority="1321" operator="lessThan">
      <formula>$E27</formula>
    </cfRule>
    <cfRule type="cellIs" dxfId="1229" priority="1322" operator="greaterThanOrEqual">
      <formula>$E27</formula>
    </cfRule>
    <cfRule type="cellIs" dxfId="1228" priority="1320" operator="equal">
      <formula>0</formula>
    </cfRule>
  </conditionalFormatting>
  <conditionalFormatting sqref="J32">
    <cfRule type="cellIs" dxfId="1227" priority="1348" operator="lessThan">
      <formula>I32</formula>
    </cfRule>
    <cfRule type="cellIs" dxfId="1226" priority="1349" operator="greaterThanOrEqual">
      <formula>I32</formula>
    </cfRule>
  </conditionalFormatting>
  <conditionalFormatting sqref="J32:J33">
    <cfRule type="cellIs" dxfId="1225" priority="1347" operator="equal">
      <formula>0</formula>
    </cfRule>
  </conditionalFormatting>
  <conditionalFormatting sqref="J33">
    <cfRule type="cellIs" dxfId="1224" priority="2078" operator="lessThan">
      <formula>I33</formula>
    </cfRule>
    <cfRule type="cellIs" dxfId="1223" priority="2079" operator="greaterThanOrEqual">
      <formula>I33</formula>
    </cfRule>
  </conditionalFormatting>
  <conditionalFormatting sqref="J35">
    <cfRule type="cellIs" dxfId="1222" priority="1062" operator="greaterThanOrEqual">
      <formula>I35</formula>
    </cfRule>
    <cfRule type="cellIs" dxfId="1221" priority="1061" operator="lessThan">
      <formula>I35</formula>
    </cfRule>
  </conditionalFormatting>
  <conditionalFormatting sqref="J35:J36">
    <cfRule type="cellIs" dxfId="1220" priority="1060" operator="equal">
      <formula>0</formula>
    </cfRule>
  </conditionalFormatting>
  <conditionalFormatting sqref="J36">
    <cfRule type="cellIs" dxfId="1219" priority="2063" operator="lessThan">
      <formula>I36</formula>
    </cfRule>
    <cfRule type="cellIs" dxfId="1218" priority="2064" operator="greaterThanOrEqual">
      <formula>I36</formula>
    </cfRule>
  </conditionalFormatting>
  <conditionalFormatting sqref="J37">
    <cfRule type="cellIs" dxfId="1217" priority="803" operator="lessThan">
      <formula>$E37</formula>
    </cfRule>
    <cfRule type="cellIs" dxfId="1216" priority="802" operator="equal">
      <formula>0</formula>
    </cfRule>
    <cfRule type="cellIs" dxfId="1215" priority="804" operator="greaterThanOrEqual">
      <formula>$E37</formula>
    </cfRule>
  </conditionalFormatting>
  <conditionalFormatting sqref="J38:J40">
    <cfRule type="cellIs" dxfId="1214" priority="719" operator="lessThan">
      <formula>I38</formula>
    </cfRule>
    <cfRule type="cellIs" dxfId="1213" priority="718" operator="equal">
      <formula>0</formula>
    </cfRule>
    <cfRule type="cellIs" dxfId="1212" priority="720" operator="greaterThanOrEqual">
      <formula>I38</formula>
    </cfRule>
  </conditionalFormatting>
  <conditionalFormatting sqref="J46">
    <cfRule type="cellIs" dxfId="1211" priority="797" operator="lessThan">
      <formula>I46</formula>
    </cfRule>
    <cfRule type="cellIs" dxfId="1210" priority="796" operator="equal">
      <formula>0</formula>
    </cfRule>
    <cfRule type="cellIs" dxfId="1209" priority="798" operator="greaterThanOrEqual">
      <formula>I46</formula>
    </cfRule>
  </conditionalFormatting>
  <conditionalFormatting sqref="J47:J51">
    <cfRule type="cellIs" dxfId="1208" priority="46" operator="equal">
      <formula>0</formula>
    </cfRule>
    <cfRule type="cellIs" dxfId="1207" priority="47" operator="lessThan">
      <formula>I47</formula>
    </cfRule>
    <cfRule type="cellIs" dxfId="1206" priority="48" operator="greaterThanOrEqual">
      <formula>I47</formula>
    </cfRule>
  </conditionalFormatting>
  <conditionalFormatting sqref="J50:J51">
    <cfRule type="cellIs" dxfId="1205" priority="10" operator="equal">
      <formula>0</formula>
    </cfRule>
    <cfRule type="cellIs" dxfId="1204" priority="11" operator="lessThan">
      <formula>I50</formula>
    </cfRule>
    <cfRule type="cellIs" dxfId="1203" priority="12" operator="greaterThanOrEqual">
      <formula>I50</formula>
    </cfRule>
  </conditionalFormatting>
  <conditionalFormatting sqref="J52:J53">
    <cfRule type="cellIs" dxfId="1202" priority="713" operator="lessThanOrEqual">
      <formula>I52</formula>
    </cfRule>
    <cfRule type="cellIs" dxfId="1201" priority="714" operator="greaterThan">
      <formula>I52</formula>
    </cfRule>
    <cfRule type="cellIs" dxfId="1200" priority="712" operator="equal">
      <formula>0</formula>
    </cfRule>
  </conditionalFormatting>
  <conditionalFormatting sqref="J54">
    <cfRule type="cellIs" dxfId="1199" priority="784" operator="equal">
      <formula>0</formula>
    </cfRule>
    <cfRule type="cellIs" dxfId="1198" priority="785" operator="lessThan">
      <formula>$E54</formula>
    </cfRule>
    <cfRule type="cellIs" dxfId="1197" priority="786" operator="greaterThanOrEqual">
      <formula>$E54</formula>
    </cfRule>
  </conditionalFormatting>
  <conditionalFormatting sqref="J55:J58">
    <cfRule type="cellIs" dxfId="1196" priority="653" operator="lessThan">
      <formula>I55</formula>
    </cfRule>
    <cfRule type="cellIs" dxfId="1195" priority="654" operator="greaterThanOrEqual">
      <formula>I55</formula>
    </cfRule>
    <cfRule type="cellIs" dxfId="1194" priority="652" operator="equal">
      <formula>0</formula>
    </cfRule>
  </conditionalFormatting>
  <conditionalFormatting sqref="J59">
    <cfRule type="cellIs" dxfId="1193" priority="777" operator="greaterThanOrEqual">
      <formula>I59</formula>
    </cfRule>
    <cfRule type="cellIs" dxfId="1192" priority="776" operator="lessThan">
      <formula>I59</formula>
    </cfRule>
    <cfRule type="cellIs" dxfId="1191" priority="775" operator="equal">
      <formula>0</formula>
    </cfRule>
  </conditionalFormatting>
  <conditionalFormatting sqref="J60:J63">
    <cfRule type="cellIs" dxfId="1190" priority="624" operator="greaterThanOrEqual">
      <formula>I60</formula>
    </cfRule>
    <cfRule type="cellIs" dxfId="1189" priority="623" operator="lessThan">
      <formula>I60</formula>
    </cfRule>
  </conditionalFormatting>
  <conditionalFormatting sqref="J60:J64">
    <cfRule type="cellIs" dxfId="1188" priority="622" operator="equal">
      <formula>0</formula>
    </cfRule>
  </conditionalFormatting>
  <conditionalFormatting sqref="J64">
    <cfRule type="cellIs" dxfId="1187" priority="738" operator="greaterThanOrEqual">
      <formula>I64</formula>
    </cfRule>
    <cfRule type="cellIs" dxfId="1186" priority="737" operator="lessThan">
      <formula>I64</formula>
    </cfRule>
  </conditionalFormatting>
  <conditionalFormatting sqref="J65">
    <cfRule type="cellIs" dxfId="1185" priority="767" operator="lessThan">
      <formula>$E65</formula>
    </cfRule>
    <cfRule type="cellIs" dxfId="1184" priority="768" operator="greaterThanOrEqual">
      <formula>$E65</formula>
    </cfRule>
    <cfRule type="cellIs" dxfId="1183" priority="766" operator="equal">
      <formula>0</formula>
    </cfRule>
  </conditionalFormatting>
  <conditionalFormatting sqref="J66:J69">
    <cfRule type="cellIs" dxfId="1182" priority="640" operator="equal">
      <formula>0</formula>
    </cfRule>
    <cfRule type="cellIs" dxfId="1181" priority="641" operator="lessThan">
      <formula>I66</formula>
    </cfRule>
    <cfRule type="cellIs" dxfId="1180" priority="642" operator="greaterThanOrEqual">
      <formula>I66</formula>
    </cfRule>
  </conditionalFormatting>
  <conditionalFormatting sqref="J71">
    <cfRule type="cellIs" dxfId="1179" priority="589" operator="equal">
      <formula>0</formula>
    </cfRule>
    <cfRule type="cellIs" dxfId="1178" priority="590" operator="lessThan">
      <formula>I71</formula>
    </cfRule>
    <cfRule type="cellIs" dxfId="1177" priority="591" operator="greaterThanOrEqual">
      <formula>I71</formula>
    </cfRule>
  </conditionalFormatting>
  <conditionalFormatting sqref="J73:J74">
    <cfRule type="cellIs" dxfId="1176" priority="585" operator="greaterThanOrEqual">
      <formula>I73</formula>
    </cfRule>
    <cfRule type="cellIs" dxfId="1175" priority="584" operator="lessThan">
      <formula>I73</formula>
    </cfRule>
    <cfRule type="cellIs" dxfId="1174" priority="583" operator="equal">
      <formula>0</formula>
    </cfRule>
  </conditionalFormatting>
  <conditionalFormatting sqref="J75">
    <cfRule type="cellIs" dxfId="1173" priority="757" operator="equal">
      <formula>0</formula>
    </cfRule>
    <cfRule type="cellIs" dxfId="1172" priority="758" operator="lessThan">
      <formula>$E75</formula>
    </cfRule>
    <cfRule type="cellIs" dxfId="1171" priority="759" operator="greaterThanOrEqual">
      <formula>$E75</formula>
    </cfRule>
  </conditionalFormatting>
  <conditionalFormatting sqref="J76:J79">
    <cfRule type="cellIs" dxfId="1170" priority="687" operator="greaterThanOrEqual">
      <formula>I76</formula>
    </cfRule>
    <cfRule type="cellIs" dxfId="1169" priority="686" operator="lessThan">
      <formula>I76</formula>
    </cfRule>
  </conditionalFormatting>
  <conditionalFormatting sqref="J76:J81">
    <cfRule type="cellIs" dxfId="1168" priority="580" operator="equal">
      <formula>0</formula>
    </cfRule>
  </conditionalFormatting>
  <conditionalFormatting sqref="J80">
    <cfRule type="cellIs" dxfId="1167" priority="594" operator="greaterThanOrEqual">
      <formula>I80</formula>
    </cfRule>
    <cfRule type="cellIs" dxfId="1166" priority="593" operator="lessThan">
      <formula>I80</formula>
    </cfRule>
  </conditionalFormatting>
  <conditionalFormatting sqref="J81">
    <cfRule type="cellIs" dxfId="1165" priority="582" operator="greaterThanOrEqual">
      <formula>I81</formula>
    </cfRule>
    <cfRule type="cellIs" dxfId="1164" priority="581" operator="lessThan">
      <formula>I81</formula>
    </cfRule>
  </conditionalFormatting>
  <conditionalFormatting sqref="J82">
    <cfRule type="cellIs" dxfId="1163" priority="665" operator="lessThan">
      <formula>$E82</formula>
    </cfRule>
    <cfRule type="cellIs" dxfId="1162" priority="666" operator="greaterThanOrEqual">
      <formula>$E82</formula>
    </cfRule>
    <cfRule type="cellIs" dxfId="1161" priority="664" operator="equal">
      <formula>0</formula>
    </cfRule>
  </conditionalFormatting>
  <conditionalFormatting sqref="J83:J85">
    <cfRule type="cellIs" dxfId="1160" priority="633" operator="greaterThanOrEqual">
      <formula>I83</formula>
    </cfRule>
    <cfRule type="cellIs" dxfId="1159" priority="632" operator="lessThan">
      <formula>I83</formula>
    </cfRule>
  </conditionalFormatting>
  <conditionalFormatting sqref="J83:J86">
    <cfRule type="cellIs" dxfId="1158" priority="628" operator="equal">
      <formula>0</formula>
    </cfRule>
  </conditionalFormatting>
  <conditionalFormatting sqref="J86">
    <cfRule type="cellIs" dxfId="1157" priority="630" operator="greaterThanOrEqual">
      <formula>I86</formula>
    </cfRule>
    <cfRule type="cellIs" dxfId="1156" priority="629" operator="lessThan">
      <formula>I86</formula>
    </cfRule>
  </conditionalFormatting>
  <conditionalFormatting sqref="J92">
    <cfRule type="cellIs" dxfId="1155" priority="659" operator="lessThan">
      <formula>I92</formula>
    </cfRule>
    <cfRule type="cellIs" dxfId="1154" priority="660" operator="greaterThanOrEqual">
      <formula>I92</formula>
    </cfRule>
    <cfRule type="cellIs" dxfId="1153" priority="658" operator="equal">
      <formula>0</formula>
    </cfRule>
  </conditionalFormatting>
  <conditionalFormatting sqref="J93:J102">
    <cfRule type="cellIs" dxfId="1152" priority="575" operator="lessThan">
      <formula>I93</formula>
    </cfRule>
    <cfRule type="cellIs" dxfId="1151" priority="576" operator="greaterThanOrEqual">
      <formula>I93</formula>
    </cfRule>
    <cfRule type="cellIs" dxfId="1150" priority="574" operator="equal">
      <formula>0</formula>
    </cfRule>
  </conditionalFormatting>
  <conditionalFormatting sqref="K7">
    <cfRule type="cellIs" dxfId="1149" priority="200" operator="equal">
      <formula>"Meta non Conseguida"</formula>
    </cfRule>
    <cfRule type="cellIs" dxfId="1148" priority="199" operator="equal">
      <formula>"Meta Conseguida"</formula>
    </cfRule>
    <cfRule type="cellIs" dxfId="1147" priority="198" operator="equal">
      <formula>"Introducir resultado"</formula>
    </cfRule>
  </conditionalFormatting>
  <conditionalFormatting sqref="K8">
    <cfRule type="cellIs" dxfId="1146" priority="221" operator="equal">
      <formula>"Ningunha Meta Alcanzada"</formula>
    </cfRule>
    <cfRule type="cellIs" dxfId="1145" priority="220" operator="equal">
      <formula>"Meta Parcialmente Alcanzada"</formula>
    </cfRule>
    <cfRule type="cellIs" dxfId="1144" priority="219" operator="equal">
      <formula>"Meta Totalmente Alcanzada"</formula>
    </cfRule>
  </conditionalFormatting>
  <conditionalFormatting sqref="K9:K10">
    <cfRule type="cellIs" dxfId="1143" priority="195" operator="equal">
      <formula>"Introducir resultado"</formula>
    </cfRule>
    <cfRule type="cellIs" dxfId="1142" priority="196" operator="equal">
      <formula>"Meta Conseguida"</formula>
    </cfRule>
    <cfRule type="cellIs" dxfId="1141" priority="197" operator="equal">
      <formula>"Meta non Conseguida"</formula>
    </cfRule>
  </conditionalFormatting>
  <conditionalFormatting sqref="K12">
    <cfRule type="cellIs" dxfId="1140" priority="210" operator="equal">
      <formula>"Meta Totalmente Alcanzada"</formula>
    </cfRule>
    <cfRule type="cellIs" dxfId="1139" priority="211" operator="equal">
      <formula>"Meta Parcialmente Alcanzada"</formula>
    </cfRule>
    <cfRule type="cellIs" dxfId="1138" priority="212" operator="equal">
      <formula>"Ningunha Meta Alcanzada"</formula>
    </cfRule>
  </conditionalFormatting>
  <conditionalFormatting sqref="K13:K14">
    <cfRule type="cellIs" dxfId="1137" priority="191" operator="equal">
      <formula>"Meta non Conseguida"</formula>
    </cfRule>
    <cfRule type="cellIs" dxfId="1136" priority="190" operator="equal">
      <formula>"Meta Conseguida"</formula>
    </cfRule>
  </conditionalFormatting>
  <conditionalFormatting sqref="K13:K15">
    <cfRule type="cellIs" dxfId="1135" priority="185" operator="equal">
      <formula>"Introducir resultado"</formula>
    </cfRule>
  </conditionalFormatting>
  <conditionalFormatting sqref="K15">
    <cfRule type="cellIs" dxfId="1134" priority="187" operator="equal">
      <formula>"Meta no Conseguida"</formula>
    </cfRule>
    <cfRule type="cellIs" dxfId="1133" priority="186" operator="equal">
      <formula>"Resultado Introducido"</formula>
    </cfRule>
  </conditionalFormatting>
  <conditionalFormatting sqref="K16">
    <cfRule type="cellIs" dxfId="1132" priority="238" operator="equal">
      <formula>"Meta Parcialmente Alcanzada"</formula>
    </cfRule>
    <cfRule type="cellIs" dxfId="1131" priority="239" operator="equal">
      <formula>"Ningunha Meta Alcanzada"</formula>
    </cfRule>
    <cfRule type="cellIs" dxfId="1130" priority="237" operator="equal">
      <formula>"Meta Totalmente Alcanzada"</formula>
    </cfRule>
  </conditionalFormatting>
  <conditionalFormatting sqref="K17:K18">
    <cfRule type="cellIs" dxfId="1129" priority="179" operator="equal">
      <formula>"Introducir resultado"</formula>
    </cfRule>
    <cfRule type="cellIs" dxfId="1128" priority="180" operator="equal">
      <formula>"Meta Conseguida"</formula>
    </cfRule>
    <cfRule type="cellIs" dxfId="1127" priority="181" operator="equal">
      <formula>"Meta non Conseguida"</formula>
    </cfRule>
  </conditionalFormatting>
  <conditionalFormatting sqref="K20">
    <cfRule type="cellIs" dxfId="1126" priority="205" operator="equal">
      <formula>"Meta Parcialmente Alcanzada"</formula>
    </cfRule>
    <cfRule type="cellIs" dxfId="1125" priority="206" operator="equal">
      <formula>"Ningunha Meta Alcanzada"</formula>
    </cfRule>
    <cfRule type="cellIs" dxfId="1124" priority="204" operator="equal">
      <formula>"Meta Totalmente Alcanzada"</formula>
    </cfRule>
  </conditionalFormatting>
  <conditionalFormatting sqref="K21:K22">
    <cfRule type="cellIs" dxfId="1123" priority="173" operator="equal">
      <formula>"Introducir resultado"</formula>
    </cfRule>
    <cfRule type="cellIs" dxfId="1122" priority="174" operator="equal">
      <formula>"Meta Conseguida"</formula>
    </cfRule>
    <cfRule type="cellIs" dxfId="1121" priority="175" operator="equal">
      <formula>"Meta non Conseguida"</formula>
    </cfRule>
  </conditionalFormatting>
  <conditionalFormatting sqref="K24">
    <cfRule type="cellIs" dxfId="1120" priority="1341" operator="equal">
      <formula>"Meta Totalmente Alcanzada"</formula>
    </cfRule>
    <cfRule type="cellIs" dxfId="1119" priority="1343" operator="equal">
      <formula>"Ningunha Meta Alcanzada"</formula>
    </cfRule>
    <cfRule type="cellIs" dxfId="1118" priority="1342" operator="equal">
      <formula>"Meta Parcialmente Alcanzada"</formula>
    </cfRule>
  </conditionalFormatting>
  <conditionalFormatting sqref="K25:K30">
    <cfRule type="cellIs" dxfId="1117" priority="1232" operator="equal">
      <formula>"Introducir resultado"</formula>
    </cfRule>
    <cfRule type="cellIs" dxfId="1116" priority="1233" operator="equal">
      <formula>"Meta Conseguida"</formula>
    </cfRule>
    <cfRule type="cellIs" dxfId="1115" priority="1234" operator="equal">
      <formula>"Meta non Conseguida"</formula>
    </cfRule>
  </conditionalFormatting>
  <conditionalFormatting sqref="K32:K33">
    <cfRule type="cellIs" dxfId="1114" priority="1093" operator="equal">
      <formula>"Introducir resultado"</formula>
    </cfRule>
    <cfRule type="cellIs" dxfId="1113" priority="1094" operator="equal">
      <formula>"Meta Conseguida"</formula>
    </cfRule>
    <cfRule type="cellIs" dxfId="1112" priority="1095" operator="equal">
      <formula>"Meta non Conseguida"</formula>
    </cfRule>
  </conditionalFormatting>
  <conditionalFormatting sqref="K35:K36">
    <cfRule type="cellIs" dxfId="1111" priority="1058" operator="equal">
      <formula>"Meta Conseguida"</formula>
    </cfRule>
    <cfRule type="cellIs" dxfId="1110" priority="1057" operator="equal">
      <formula>"Introducir resultado"</formula>
    </cfRule>
    <cfRule type="cellIs" dxfId="1109" priority="1059" operator="equal">
      <formula>"Meta non Conseguida"</formula>
    </cfRule>
  </conditionalFormatting>
  <conditionalFormatting sqref="K37">
    <cfRule type="cellIs" dxfId="1108" priority="751" operator="equal">
      <formula>"Meta Totalmente Alcanzada"</formula>
    </cfRule>
    <cfRule type="cellIs" dxfId="1107" priority="752" operator="equal">
      <formula>"Meta Parcialmente Alcanzada"</formula>
    </cfRule>
    <cfRule type="cellIs" dxfId="1106" priority="753" operator="equal">
      <formula>"Ningunha Meta Alcanzada"</formula>
    </cfRule>
  </conditionalFormatting>
  <conditionalFormatting sqref="K38:K40">
    <cfRule type="cellIs" dxfId="1105" priority="722" operator="equal">
      <formula>"Meta Conseguida"</formula>
    </cfRule>
    <cfRule type="cellIs" dxfId="1104" priority="723" operator="equal">
      <formula>"Meta non Conseguida"</formula>
    </cfRule>
  </conditionalFormatting>
  <conditionalFormatting sqref="K38:K41">
    <cfRule type="cellIs" dxfId="1103" priority="715" operator="equal">
      <formula>"Introducir resultado"</formula>
    </cfRule>
  </conditionalFormatting>
  <conditionalFormatting sqref="K41">
    <cfRule type="cellIs" dxfId="1102" priority="716" operator="equal">
      <formula>"Indicador Completado"</formula>
    </cfRule>
    <cfRule type="cellIs" dxfId="1101" priority="717" operator="equal">
      <formula>"Meta no Conseguida"</formula>
    </cfRule>
  </conditionalFormatting>
  <conditionalFormatting sqref="K46">
    <cfRule type="cellIs" dxfId="1100" priority="749" operator="equal">
      <formula>"Meta Parcialmente Alcanzada"</formula>
    </cfRule>
    <cfRule type="cellIs" dxfId="1099" priority="750" operator="equal">
      <formula>"Ningunha Meta Alcanzada"</formula>
    </cfRule>
    <cfRule type="cellIs" dxfId="1098" priority="748" operator="equal">
      <formula>"Meta Totalmente Alcanzada"</formula>
    </cfRule>
  </conditionalFormatting>
  <conditionalFormatting sqref="K47">
    <cfRule type="cellIs" dxfId="1097" priority="801" operator="equal">
      <formula>"Meta noN Conseguida"</formula>
    </cfRule>
  </conditionalFormatting>
  <conditionalFormatting sqref="K47:K53">
    <cfRule type="cellIs" dxfId="1096" priority="13" operator="equal">
      <formula>"Introducir resultado"</formula>
    </cfRule>
    <cfRule type="cellIs" dxfId="1095" priority="14" operator="equal">
      <formula>"Meta Conseguida"</formula>
    </cfRule>
  </conditionalFormatting>
  <conditionalFormatting sqref="K48:K53">
    <cfRule type="cellIs" dxfId="1094" priority="15" operator="equal">
      <formula>"Meta non Conseguida"</formula>
    </cfRule>
  </conditionalFormatting>
  <conditionalFormatting sqref="K54">
    <cfRule type="cellIs" dxfId="1093" priority="745" operator="equal">
      <formula>"Meta Totalmente Alcanzada"</formula>
    </cfRule>
    <cfRule type="cellIs" dxfId="1092" priority="746" operator="equal">
      <formula>"Meta Parcialmente Alcanzada"</formula>
    </cfRule>
    <cfRule type="cellIs" dxfId="1091" priority="747" operator="equal">
      <formula>"Ningunha Meta Alcanzada"</formula>
    </cfRule>
  </conditionalFormatting>
  <conditionalFormatting sqref="K55:K58">
    <cfRule type="cellIs" dxfId="1090" priority="754" operator="equal">
      <formula>"Introducir resultado"</formula>
    </cfRule>
    <cfRule type="cellIs" dxfId="1089" priority="755" operator="equal">
      <formula>"Meta Conseguida"</formula>
    </cfRule>
    <cfRule type="cellIs" dxfId="1088" priority="756" operator="equal">
      <formula>"Meta non Conseguida"</formula>
    </cfRule>
  </conditionalFormatting>
  <conditionalFormatting sqref="K59">
    <cfRule type="cellIs" dxfId="1087" priority="780" operator="equal">
      <formula>"Ningunha Meta Alcanzada"</formula>
    </cfRule>
    <cfRule type="cellIs" dxfId="1086" priority="779" operator="equal">
      <formula>"Meta Parcialmente Alcanzada"</formula>
    </cfRule>
    <cfRule type="cellIs" dxfId="1085" priority="778" operator="equal">
      <formula>"Meta Totalmente Alcanzada"</formula>
    </cfRule>
  </conditionalFormatting>
  <conditionalFormatting sqref="K60:K64">
    <cfRule type="cellIs" dxfId="1084" priority="618" operator="equal">
      <formula>"Meta non Conseguida"</formula>
    </cfRule>
    <cfRule type="cellIs" dxfId="1083" priority="617" operator="equal">
      <formula>"Meta Conseguida"</formula>
    </cfRule>
    <cfRule type="cellIs" dxfId="1082" priority="616" operator="equal">
      <formula>"Introducir resultado"</formula>
    </cfRule>
  </conditionalFormatting>
  <conditionalFormatting sqref="K65">
    <cfRule type="cellIs" dxfId="1081" priority="771" operator="equal">
      <formula>"Ningunha Meta Alcanzada"</formula>
    </cfRule>
    <cfRule type="cellIs" dxfId="1080" priority="770" operator="equal">
      <formula>"Meta Parcialmente Alcanzada"</formula>
    </cfRule>
    <cfRule type="cellIs" dxfId="1079" priority="769" operator="equal">
      <formula>"Meta Totalmente Alcanzada"</formula>
    </cfRule>
  </conditionalFormatting>
  <conditionalFormatting sqref="K66:K69">
    <cfRule type="cellIs" dxfId="1078" priority="710" operator="equal">
      <formula>"Meta Conseguida"</formula>
    </cfRule>
    <cfRule type="cellIs" dxfId="1077" priority="711" operator="equal">
      <formula>"Meta non Conseguida"</formula>
    </cfRule>
  </conditionalFormatting>
  <conditionalFormatting sqref="K66:K74">
    <cfRule type="cellIs" dxfId="1076" priority="601" operator="equal">
      <formula>"Introducir resultado"</formula>
    </cfRule>
  </conditionalFormatting>
  <conditionalFormatting sqref="K70">
    <cfRule type="cellIs" dxfId="1075" priority="614" operator="equal">
      <formula>"Indicador Completado"</formula>
    </cfRule>
    <cfRule type="cellIs" dxfId="1074" priority="615" operator="equal">
      <formula>"Meta no Conseguida"</formula>
    </cfRule>
  </conditionalFormatting>
  <conditionalFormatting sqref="K71">
    <cfRule type="cellIs" dxfId="1073" priority="608" operator="equal">
      <formula>"Meta Conseguida"</formula>
    </cfRule>
    <cfRule type="cellIs" dxfId="1072" priority="609" operator="equal">
      <formula>"Meta non Conseguida"</formula>
    </cfRule>
  </conditionalFormatting>
  <conditionalFormatting sqref="K72">
    <cfRule type="cellIs" dxfId="1071" priority="612" operator="equal">
      <formula>"Meta no Conseguida"</formula>
    </cfRule>
    <cfRule type="cellIs" dxfId="1070" priority="611" operator="equal">
      <formula>"Indicador Completado"</formula>
    </cfRule>
  </conditionalFormatting>
  <conditionalFormatting sqref="K73:K74">
    <cfRule type="cellIs" dxfId="1069" priority="602" operator="equal">
      <formula>"Meta Conseguida"</formula>
    </cfRule>
    <cfRule type="cellIs" dxfId="1068" priority="603" operator="equal">
      <formula>"Meta non Conseguida"</formula>
    </cfRule>
  </conditionalFormatting>
  <conditionalFormatting sqref="K75">
    <cfRule type="cellIs" dxfId="1067" priority="760" operator="equal">
      <formula>"Meta Totalmente Alcanzada"</formula>
    </cfRule>
    <cfRule type="cellIs" dxfId="1066" priority="761" operator="equal">
      <formula>"Meta Parcialmente Alcanzada"</formula>
    </cfRule>
    <cfRule type="cellIs" dxfId="1065" priority="762" operator="equal">
      <formula>"Ningunha Meta Alcanzada"</formula>
    </cfRule>
  </conditionalFormatting>
  <conditionalFormatting sqref="K76:K81">
    <cfRule type="cellIs" dxfId="1064" priority="596" operator="equal">
      <formula>"Meta Conseguida"</formula>
    </cfRule>
    <cfRule type="cellIs" dxfId="1063" priority="597" operator="equal">
      <formula>"Meta non Conseguida"</formula>
    </cfRule>
    <cfRule type="cellIs" dxfId="1062" priority="595" operator="equal">
      <formula>"Introducir resultado"</formula>
    </cfRule>
  </conditionalFormatting>
  <conditionalFormatting sqref="K82">
    <cfRule type="cellIs" dxfId="1061" priority="668" operator="equal">
      <formula>"Meta Parcialmente Alcanzada"</formula>
    </cfRule>
    <cfRule type="cellIs" dxfId="1060" priority="667" operator="equal">
      <formula>"Meta Totalmente Alcanzada"</formula>
    </cfRule>
    <cfRule type="cellIs" dxfId="1059" priority="669" operator="equal">
      <formula>"Ningunha Meta Alcanzada"</formula>
    </cfRule>
  </conditionalFormatting>
  <conditionalFormatting sqref="K83:K86">
    <cfRule type="cellIs" dxfId="1058" priority="663" operator="equal">
      <formula>"Meta non Conseguida"</formula>
    </cfRule>
    <cfRule type="cellIs" dxfId="1057" priority="662" operator="equal">
      <formula>"Meta Conseguida"</formula>
    </cfRule>
  </conditionalFormatting>
  <conditionalFormatting sqref="K83:K88">
    <cfRule type="cellIs" dxfId="1056" priority="577" operator="equal">
      <formula>"Introducir resultado"</formula>
    </cfRule>
  </conditionalFormatting>
  <conditionalFormatting sqref="K87:K88">
    <cfRule type="cellIs" dxfId="1055" priority="578" operator="equal">
      <formula>"Indicador Completado"</formula>
    </cfRule>
    <cfRule type="cellIs" dxfId="1054" priority="579" operator="equal">
      <formula>"Meta no Conseguida"</formula>
    </cfRule>
  </conditionalFormatting>
  <conditionalFormatting sqref="K92">
    <cfRule type="cellIs" dxfId="1053" priority="655" operator="equal">
      <formula>"Meta Totalmente Alcanzada"</formula>
    </cfRule>
    <cfRule type="cellIs" dxfId="1052" priority="657" operator="equal">
      <formula>"Ningunha Meta Alcanzada"</formula>
    </cfRule>
    <cfRule type="cellIs" dxfId="1051" priority="656" operator="equal">
      <formula>"Meta Parcialmente Alcanzada"</formula>
    </cfRule>
  </conditionalFormatting>
  <conditionalFormatting sqref="K93:K102">
    <cfRule type="cellIs" dxfId="1050" priority="572" operator="equal">
      <formula>"Meta Conseguida"</formula>
    </cfRule>
    <cfRule type="cellIs" dxfId="1049" priority="571" operator="equal">
      <formula>"Introducir resultado"</formula>
    </cfRule>
    <cfRule type="cellIs" dxfId="1048" priority="573" operator="equal">
      <formula>"Meta non Conseguida"</formula>
    </cfRule>
  </conditionalFormatting>
  <conditionalFormatting sqref="N7">
    <cfRule type="cellIs" dxfId="1047" priority="170" operator="equal">
      <formula>0</formula>
    </cfRule>
    <cfRule type="cellIs" dxfId="1046" priority="171" operator="lessThan">
      <formula>M7</formula>
    </cfRule>
    <cfRule type="cellIs" dxfId="1045" priority="172" operator="greaterThanOrEqual">
      <formula>M7</formula>
    </cfRule>
  </conditionalFormatting>
  <conditionalFormatting sqref="N8">
    <cfRule type="cellIs" dxfId="1044" priority="145" operator="lessThan">
      <formula>M8</formula>
    </cfRule>
    <cfRule type="cellIs" dxfId="1043" priority="144" operator="greaterThanOrEqual">
      <formula>M8</formula>
    </cfRule>
    <cfRule type="cellIs" dxfId="1042" priority="143" operator="equal">
      <formula>0</formula>
    </cfRule>
  </conditionalFormatting>
  <conditionalFormatting sqref="N9">
    <cfRule type="cellIs" dxfId="1041" priority="159" operator="lessThan">
      <formula>M9</formula>
    </cfRule>
    <cfRule type="cellIs" dxfId="1040" priority="160" operator="greaterThanOrEqual">
      <formula>M9</formula>
    </cfRule>
  </conditionalFormatting>
  <conditionalFormatting sqref="N9:N11">
    <cfRule type="cellIs" dxfId="1039" priority="88" operator="equal">
      <formula>0</formula>
    </cfRule>
  </conditionalFormatting>
  <conditionalFormatting sqref="N10">
    <cfRule type="cellIs" dxfId="1038" priority="89" operator="lessThan">
      <formula>M10</formula>
    </cfRule>
    <cfRule type="cellIs" dxfId="1037" priority="90" operator="greaterThanOrEqual">
      <formula>M10</formula>
    </cfRule>
  </conditionalFormatting>
  <conditionalFormatting sqref="N11">
    <cfRule type="cellIs" dxfId="1036" priority="162" operator="lessThan">
      <formula>$E11</formula>
    </cfRule>
    <cfRule type="cellIs" dxfId="1035" priority="163" operator="greaterThanOrEqual">
      <formula>$E11</formula>
    </cfRule>
  </conditionalFormatting>
  <conditionalFormatting sqref="N12">
    <cfRule type="cellIs" dxfId="1034" priority="136" operator="lessThan">
      <formula>M12</formula>
    </cfRule>
    <cfRule type="cellIs" dxfId="1033" priority="135" operator="greaterThanOrEqual">
      <formula>M12</formula>
    </cfRule>
    <cfRule type="cellIs" dxfId="1032" priority="134" operator="equal">
      <formula>0</formula>
    </cfRule>
  </conditionalFormatting>
  <conditionalFormatting sqref="N13">
    <cfRule type="cellIs" dxfId="1031" priority="142" operator="greaterThanOrEqual">
      <formula>M13</formula>
    </cfRule>
    <cfRule type="cellIs" dxfId="1030" priority="141" operator="lessThan">
      <formula>M13</formula>
    </cfRule>
  </conditionalFormatting>
  <conditionalFormatting sqref="N13:N15">
    <cfRule type="cellIs" dxfId="1029" priority="94" operator="equal">
      <formula>0</formula>
    </cfRule>
  </conditionalFormatting>
  <conditionalFormatting sqref="N14">
    <cfRule type="cellIs" dxfId="1028" priority="95" operator="lessThan">
      <formula>M14</formula>
    </cfRule>
    <cfRule type="cellIs" dxfId="1027" priority="96" operator="greaterThanOrEqual">
      <formula>M14</formula>
    </cfRule>
  </conditionalFormatting>
  <conditionalFormatting sqref="N16">
    <cfRule type="cellIs" dxfId="1026" priority="154" operator="lessThan">
      <formula>M16</formula>
    </cfRule>
    <cfRule type="cellIs" dxfId="1025" priority="153" operator="greaterThanOrEqual">
      <formula>M16</formula>
    </cfRule>
    <cfRule type="cellIs" dxfId="1024" priority="152" operator="equal">
      <formula>0</formula>
    </cfRule>
  </conditionalFormatting>
  <conditionalFormatting sqref="N17">
    <cfRule type="cellIs" dxfId="1023" priority="156" operator="lessThan">
      <formula>M17</formula>
    </cfRule>
    <cfRule type="cellIs" dxfId="1022" priority="157" operator="greaterThanOrEqual">
      <formula>M17</formula>
    </cfRule>
  </conditionalFormatting>
  <conditionalFormatting sqref="N17:N18">
    <cfRule type="cellIs" dxfId="1021" priority="82" operator="equal">
      <formula>0</formula>
    </cfRule>
  </conditionalFormatting>
  <conditionalFormatting sqref="N18">
    <cfRule type="cellIs" dxfId="1020" priority="84" operator="greaterThanOrEqual">
      <formula>M18</formula>
    </cfRule>
    <cfRule type="cellIs" dxfId="1019" priority="83" operator="lessThan">
      <formula>M18</formula>
    </cfRule>
  </conditionalFormatting>
  <conditionalFormatting sqref="N20">
    <cfRule type="cellIs" dxfId="1018" priority="130" operator="lessThan">
      <formula>M20</formula>
    </cfRule>
    <cfRule type="cellIs" dxfId="1017" priority="129" operator="greaterThanOrEqual">
      <formula>M20</formula>
    </cfRule>
    <cfRule type="cellIs" dxfId="1016" priority="128" operator="equal">
      <formula>0</formula>
    </cfRule>
  </conditionalFormatting>
  <conditionalFormatting sqref="N21">
    <cfRule type="cellIs" dxfId="1015" priority="150" operator="lessThan">
      <formula>M21</formula>
    </cfRule>
    <cfRule type="cellIs" dxfId="1014" priority="151" operator="greaterThanOrEqual">
      <formula>M21</formula>
    </cfRule>
  </conditionalFormatting>
  <conditionalFormatting sqref="N21:N22">
    <cfRule type="cellIs" dxfId="1013" priority="76" operator="equal">
      <formula>0</formula>
    </cfRule>
  </conditionalFormatting>
  <conditionalFormatting sqref="N22">
    <cfRule type="cellIs" dxfId="1012" priority="78" operator="greaterThanOrEqual">
      <formula>M22</formula>
    </cfRule>
    <cfRule type="cellIs" dxfId="1011" priority="77" operator="lessThan">
      <formula>M22</formula>
    </cfRule>
  </conditionalFormatting>
  <conditionalFormatting sqref="N24">
    <cfRule type="cellIs" dxfId="1010" priority="1220" operator="equal">
      <formula>0</formula>
    </cfRule>
    <cfRule type="cellIs" dxfId="1009" priority="1222" operator="lessThan">
      <formula>M24</formula>
    </cfRule>
    <cfRule type="cellIs" dxfId="1008" priority="1221" operator="greaterThanOrEqual">
      <formula>M24</formula>
    </cfRule>
  </conditionalFormatting>
  <conditionalFormatting sqref="N25">
    <cfRule type="cellIs" dxfId="1007" priority="1209" operator="lessThan">
      <formula>M25</formula>
    </cfRule>
    <cfRule type="cellIs" dxfId="1006" priority="1210" operator="greaterThanOrEqual">
      <formula>M25</formula>
    </cfRule>
    <cfRule type="cellIs" dxfId="1005" priority="1208" operator="equal">
      <formula>0</formula>
    </cfRule>
  </conditionalFormatting>
  <conditionalFormatting sqref="N26">
    <cfRule type="cellIs" dxfId="1004" priority="1212" operator="lessThanOrEqual">
      <formula>M26</formula>
    </cfRule>
    <cfRule type="cellIs" dxfId="1003" priority="1211" operator="equal">
      <formula>0</formula>
    </cfRule>
    <cfRule type="cellIs" dxfId="1002" priority="1213" operator="greaterThan">
      <formula>M26</formula>
    </cfRule>
  </conditionalFormatting>
  <conditionalFormatting sqref="N27:N30">
    <cfRule type="cellIs" dxfId="1001" priority="1196" operator="equal">
      <formula>0</formula>
    </cfRule>
    <cfRule type="cellIs" dxfId="1000" priority="1197" operator="lessThan">
      <formula>$E27</formula>
    </cfRule>
    <cfRule type="cellIs" dxfId="999" priority="1198" operator="greaterThanOrEqual">
      <formula>$E27</formula>
    </cfRule>
  </conditionalFormatting>
  <conditionalFormatting sqref="N32">
    <cfRule type="cellIs" dxfId="998" priority="1225" operator="greaterThanOrEqual">
      <formula>M32</formula>
    </cfRule>
    <cfRule type="cellIs" dxfId="997" priority="1224" operator="lessThan">
      <formula>M32</formula>
    </cfRule>
  </conditionalFormatting>
  <conditionalFormatting sqref="N32:N33">
    <cfRule type="cellIs" dxfId="996" priority="1075" operator="equal">
      <formula>0</formula>
    </cfRule>
  </conditionalFormatting>
  <conditionalFormatting sqref="N33">
    <cfRule type="cellIs" dxfId="995" priority="1077" operator="greaterThanOrEqual">
      <formula>M33</formula>
    </cfRule>
    <cfRule type="cellIs" dxfId="994" priority="1076" operator="lessThan">
      <formula>M33</formula>
    </cfRule>
  </conditionalFormatting>
  <conditionalFormatting sqref="N35">
    <cfRule type="cellIs" dxfId="993" priority="1055" operator="lessThan">
      <formula>M35</formula>
    </cfRule>
    <cfRule type="cellIs" dxfId="992" priority="1056" operator="greaterThanOrEqual">
      <formula>M35</formula>
    </cfRule>
  </conditionalFormatting>
  <conditionalFormatting sqref="N35:N36">
    <cfRule type="cellIs" dxfId="991" priority="1054" operator="equal">
      <formula>0</formula>
    </cfRule>
  </conditionalFormatting>
  <conditionalFormatting sqref="N36">
    <cfRule type="cellIs" dxfId="990" priority="1070" operator="lessThan">
      <formula>M36</formula>
    </cfRule>
    <cfRule type="cellIs" dxfId="989" priority="1071" operator="greaterThanOrEqual">
      <formula>M36</formula>
    </cfRule>
  </conditionalFormatting>
  <conditionalFormatting sqref="N37">
    <cfRule type="cellIs" dxfId="988" priority="564" operator="greaterThanOrEqual">
      <formula>$E37</formula>
    </cfRule>
    <cfRule type="cellIs" dxfId="987" priority="563" operator="lessThan">
      <formula>$E37</formula>
    </cfRule>
    <cfRule type="cellIs" dxfId="986" priority="562" operator="equal">
      <formula>0</formula>
    </cfRule>
  </conditionalFormatting>
  <conditionalFormatting sqref="N38:N40">
    <cfRule type="cellIs" dxfId="985" priority="478" operator="equal">
      <formula>0</formula>
    </cfRule>
    <cfRule type="cellIs" dxfId="984" priority="479" operator="lessThan">
      <formula>M38</formula>
    </cfRule>
    <cfRule type="cellIs" dxfId="983" priority="480" operator="greaterThanOrEqual">
      <formula>M38</formula>
    </cfRule>
  </conditionalFormatting>
  <conditionalFormatting sqref="N46">
    <cfRule type="cellIs" dxfId="982" priority="556" operator="equal">
      <formula>0</formula>
    </cfRule>
    <cfRule type="cellIs" dxfId="981" priority="557" operator="lessThan">
      <formula>M46</formula>
    </cfRule>
    <cfRule type="cellIs" dxfId="980" priority="558" operator="greaterThanOrEqual">
      <formula>M46</formula>
    </cfRule>
  </conditionalFormatting>
  <conditionalFormatting sqref="N47:N51">
    <cfRule type="cellIs" dxfId="979" priority="42" operator="greaterThanOrEqual">
      <formula>M47</formula>
    </cfRule>
    <cfRule type="cellIs" dxfId="978" priority="41" operator="lessThan">
      <formula>M47</formula>
    </cfRule>
    <cfRule type="cellIs" dxfId="977" priority="40" operator="equal">
      <formula>0</formula>
    </cfRule>
  </conditionalFormatting>
  <conditionalFormatting sqref="N50:N51">
    <cfRule type="cellIs" dxfId="976" priority="6" operator="greaterThanOrEqual">
      <formula>M50</formula>
    </cfRule>
    <cfRule type="cellIs" dxfId="975" priority="5" operator="lessThan">
      <formula>M50</formula>
    </cfRule>
    <cfRule type="cellIs" dxfId="974" priority="4" operator="equal">
      <formula>0</formula>
    </cfRule>
  </conditionalFormatting>
  <conditionalFormatting sqref="N52:N53">
    <cfRule type="cellIs" dxfId="973" priority="473" operator="lessThanOrEqual">
      <formula>M52</formula>
    </cfRule>
    <cfRule type="cellIs" dxfId="972" priority="472" operator="equal">
      <formula>0</formula>
    </cfRule>
    <cfRule type="cellIs" dxfId="971" priority="474" operator="greaterThan">
      <formula>M52</formula>
    </cfRule>
  </conditionalFormatting>
  <conditionalFormatting sqref="N54">
    <cfRule type="cellIs" dxfId="970" priority="544" operator="equal">
      <formula>0</formula>
    </cfRule>
    <cfRule type="cellIs" dxfId="969" priority="545" operator="lessThan">
      <formula>$E54</formula>
    </cfRule>
    <cfRule type="cellIs" dxfId="968" priority="546" operator="greaterThanOrEqual">
      <formula>$E54</formula>
    </cfRule>
  </conditionalFormatting>
  <conditionalFormatting sqref="N55:N58">
    <cfRule type="cellIs" dxfId="967" priority="414" operator="greaterThanOrEqual">
      <formula>M55</formula>
    </cfRule>
    <cfRule type="cellIs" dxfId="966" priority="413" operator="lessThan">
      <formula>M55</formula>
    </cfRule>
    <cfRule type="cellIs" dxfId="965" priority="412" operator="equal">
      <formula>0</formula>
    </cfRule>
  </conditionalFormatting>
  <conditionalFormatting sqref="N59">
    <cfRule type="cellIs" dxfId="964" priority="537" operator="greaterThanOrEqual">
      <formula>M59</formula>
    </cfRule>
    <cfRule type="cellIs" dxfId="963" priority="535" operator="equal">
      <formula>0</formula>
    </cfRule>
    <cfRule type="cellIs" dxfId="962" priority="536" operator="lessThan">
      <formula>M59</formula>
    </cfRule>
  </conditionalFormatting>
  <conditionalFormatting sqref="N60:N63">
    <cfRule type="cellIs" dxfId="961" priority="384" operator="greaterThanOrEqual">
      <formula>M60</formula>
    </cfRule>
    <cfRule type="cellIs" dxfId="960" priority="383" operator="lessThan">
      <formula>M60</formula>
    </cfRule>
  </conditionalFormatting>
  <conditionalFormatting sqref="N60:N64">
    <cfRule type="cellIs" dxfId="959" priority="382" operator="equal">
      <formula>0</formula>
    </cfRule>
  </conditionalFormatting>
  <conditionalFormatting sqref="N64">
    <cfRule type="cellIs" dxfId="958" priority="497" operator="lessThan">
      <formula>M64</formula>
    </cfRule>
    <cfRule type="cellIs" dxfId="957" priority="498" operator="greaterThanOrEqual">
      <formula>M64</formula>
    </cfRule>
  </conditionalFormatting>
  <conditionalFormatting sqref="N65">
    <cfRule type="cellIs" dxfId="956" priority="526" operator="equal">
      <formula>0</formula>
    </cfRule>
    <cfRule type="cellIs" dxfId="955" priority="527" operator="lessThan">
      <formula>$E65</formula>
    </cfRule>
    <cfRule type="cellIs" dxfId="954" priority="528" operator="greaterThanOrEqual">
      <formula>$E65</formula>
    </cfRule>
  </conditionalFormatting>
  <conditionalFormatting sqref="N66:N69">
    <cfRule type="cellIs" dxfId="953" priority="400" operator="equal">
      <formula>0</formula>
    </cfRule>
    <cfRule type="cellIs" dxfId="952" priority="402" operator="greaterThanOrEqual">
      <formula>M66</formula>
    </cfRule>
    <cfRule type="cellIs" dxfId="951" priority="401" operator="lessThan">
      <formula>M66</formula>
    </cfRule>
  </conditionalFormatting>
  <conditionalFormatting sqref="N71">
    <cfRule type="cellIs" dxfId="950" priority="351" operator="greaterThanOrEqual">
      <formula>M71</formula>
    </cfRule>
    <cfRule type="cellIs" dxfId="949" priority="350" operator="lessThan">
      <formula>M71</formula>
    </cfRule>
    <cfRule type="cellIs" dxfId="948" priority="349" operator="equal">
      <formula>0</formula>
    </cfRule>
  </conditionalFormatting>
  <conditionalFormatting sqref="N73:N74">
    <cfRule type="cellIs" dxfId="947" priority="345" operator="greaterThanOrEqual">
      <formula>M73</formula>
    </cfRule>
    <cfRule type="cellIs" dxfId="946" priority="343" operator="equal">
      <formula>0</formula>
    </cfRule>
    <cfRule type="cellIs" dxfId="945" priority="344" operator="lessThan">
      <formula>M73</formula>
    </cfRule>
  </conditionalFormatting>
  <conditionalFormatting sqref="N75">
    <cfRule type="cellIs" dxfId="944" priority="518" operator="lessThan">
      <formula>$E75</formula>
    </cfRule>
    <cfRule type="cellIs" dxfId="943" priority="517" operator="equal">
      <formula>0</formula>
    </cfRule>
    <cfRule type="cellIs" dxfId="942" priority="519" operator="greaterThanOrEqual">
      <formula>$E75</formula>
    </cfRule>
  </conditionalFormatting>
  <conditionalFormatting sqref="N76:N79">
    <cfRule type="cellIs" dxfId="941" priority="446" operator="lessThan">
      <formula>M76</formula>
    </cfRule>
    <cfRule type="cellIs" dxfId="940" priority="447" operator="greaterThanOrEqual">
      <formula>M76</formula>
    </cfRule>
  </conditionalFormatting>
  <conditionalFormatting sqref="N76:N81">
    <cfRule type="cellIs" dxfId="939" priority="340" operator="equal">
      <formula>0</formula>
    </cfRule>
  </conditionalFormatting>
  <conditionalFormatting sqref="N80">
    <cfRule type="cellIs" dxfId="938" priority="354" operator="greaterThanOrEqual">
      <formula>M80</formula>
    </cfRule>
    <cfRule type="cellIs" dxfId="937" priority="353" operator="lessThan">
      <formula>M80</formula>
    </cfRule>
  </conditionalFormatting>
  <conditionalFormatting sqref="N81">
    <cfRule type="cellIs" dxfId="936" priority="341" operator="lessThan">
      <formula>M81</formula>
    </cfRule>
    <cfRule type="cellIs" dxfId="935" priority="342" operator="greaterThanOrEqual">
      <formula>M81</formula>
    </cfRule>
  </conditionalFormatting>
  <conditionalFormatting sqref="N82">
    <cfRule type="cellIs" dxfId="934" priority="426" operator="greaterThanOrEqual">
      <formula>$E82</formula>
    </cfRule>
    <cfRule type="cellIs" dxfId="933" priority="424" operator="equal">
      <formula>0</formula>
    </cfRule>
    <cfRule type="cellIs" dxfId="932" priority="425" operator="lessThan">
      <formula>$E82</formula>
    </cfRule>
  </conditionalFormatting>
  <conditionalFormatting sqref="N83:N86">
    <cfRule type="cellIs" dxfId="931" priority="388" operator="equal">
      <formula>0</formula>
    </cfRule>
    <cfRule type="cellIs" dxfId="930" priority="389" operator="lessThan">
      <formula>M83</formula>
    </cfRule>
    <cfRule type="cellIs" dxfId="929" priority="390" operator="greaterThanOrEqual">
      <formula>M83</formula>
    </cfRule>
  </conditionalFormatting>
  <conditionalFormatting sqref="N92">
    <cfRule type="cellIs" dxfId="928" priority="420" operator="greaterThanOrEqual">
      <formula>M92</formula>
    </cfRule>
    <cfRule type="cellIs" dxfId="927" priority="418" operator="equal">
      <formula>0</formula>
    </cfRule>
    <cfRule type="cellIs" dxfId="926" priority="419" operator="lessThan">
      <formula>M92</formula>
    </cfRule>
  </conditionalFormatting>
  <conditionalFormatting sqref="N93:N102">
    <cfRule type="cellIs" dxfId="925" priority="336" operator="greaterThanOrEqual">
      <formula>M93</formula>
    </cfRule>
    <cfRule type="cellIs" dxfId="924" priority="335" operator="lessThan">
      <formula>M93</formula>
    </cfRule>
    <cfRule type="cellIs" dxfId="923" priority="334" operator="equal">
      <formula>0</formula>
    </cfRule>
  </conditionalFormatting>
  <conditionalFormatting sqref="O7">
    <cfRule type="cellIs" dxfId="922" priority="127" operator="equal">
      <formula>"Meta non Conseguida"</formula>
    </cfRule>
    <cfRule type="cellIs" dxfId="921" priority="125" operator="equal">
      <formula>"Introducir resultado"</formula>
    </cfRule>
    <cfRule type="cellIs" dxfId="920" priority="126" operator="equal">
      <formula>"Meta Conseguida"</formula>
    </cfRule>
  </conditionalFormatting>
  <conditionalFormatting sqref="O8">
    <cfRule type="cellIs" dxfId="919" priority="147" operator="equal">
      <formula>"Meta Parcialmente Alcanzada"</formula>
    </cfRule>
    <cfRule type="cellIs" dxfId="918" priority="148" operator="equal">
      <formula>"Ningunha Meta Alcanzada"</formula>
    </cfRule>
    <cfRule type="cellIs" dxfId="917" priority="146" operator="equal">
      <formula>"Meta Totalmente Alcanzada"</formula>
    </cfRule>
  </conditionalFormatting>
  <conditionalFormatting sqref="O9:O10">
    <cfRule type="cellIs" dxfId="916" priority="124" operator="equal">
      <formula>"Meta non Conseguida"</formula>
    </cfRule>
    <cfRule type="cellIs" dxfId="915" priority="123" operator="equal">
      <formula>"Meta Conseguida"</formula>
    </cfRule>
    <cfRule type="cellIs" dxfId="914" priority="122" operator="equal">
      <formula>"Introducir resultado"</formula>
    </cfRule>
  </conditionalFormatting>
  <conditionalFormatting sqref="O12">
    <cfRule type="cellIs" dxfId="913" priority="139" operator="equal">
      <formula>"Ningunha Meta Alcanzada"</formula>
    </cfRule>
    <cfRule type="cellIs" dxfId="912" priority="138" operator="equal">
      <formula>"Meta Parcialmente Alcanzada"</formula>
    </cfRule>
    <cfRule type="cellIs" dxfId="911" priority="137" operator="equal">
      <formula>"Meta Totalmente Alcanzada"</formula>
    </cfRule>
  </conditionalFormatting>
  <conditionalFormatting sqref="O13:O14">
    <cfRule type="cellIs" dxfId="910" priority="118" operator="equal">
      <formula>"Meta non Conseguida"</formula>
    </cfRule>
    <cfRule type="cellIs" dxfId="909" priority="117" operator="equal">
      <formula>"Meta Conseguida"</formula>
    </cfRule>
  </conditionalFormatting>
  <conditionalFormatting sqref="O13:O15">
    <cfRule type="cellIs" dxfId="908" priority="112" operator="equal">
      <formula>"Introducir resultado"</formula>
    </cfRule>
  </conditionalFormatting>
  <conditionalFormatting sqref="O15">
    <cfRule type="cellIs" dxfId="907" priority="114" operator="equal">
      <formula>"Meta no Conseguida"</formula>
    </cfRule>
    <cfRule type="cellIs" dxfId="906" priority="113" operator="equal">
      <formula>"Resultado Introducido"</formula>
    </cfRule>
  </conditionalFormatting>
  <conditionalFormatting sqref="O16">
    <cfRule type="cellIs" dxfId="905" priority="164" operator="equal">
      <formula>"Meta Totalmente Alcanzada"</formula>
    </cfRule>
    <cfRule type="cellIs" dxfId="904" priority="165" operator="equal">
      <formula>"Meta Parcialmente Alcanzada"</formula>
    </cfRule>
    <cfRule type="cellIs" dxfId="903" priority="166" operator="equal">
      <formula>"Ningunha Meta Alcanzada"</formula>
    </cfRule>
  </conditionalFormatting>
  <conditionalFormatting sqref="O17:O18">
    <cfRule type="cellIs" dxfId="902" priority="108" operator="equal">
      <formula>"Meta non Conseguida"</formula>
    </cfRule>
    <cfRule type="cellIs" dxfId="901" priority="107" operator="equal">
      <formula>"Meta Conseguida"</formula>
    </cfRule>
    <cfRule type="cellIs" dxfId="900" priority="106" operator="equal">
      <formula>"Introducir resultado"</formula>
    </cfRule>
  </conditionalFormatting>
  <conditionalFormatting sqref="O20">
    <cfRule type="cellIs" dxfId="899" priority="133" operator="equal">
      <formula>"Ningunha Meta Alcanzada"</formula>
    </cfRule>
    <cfRule type="cellIs" dxfId="898" priority="131" operator="equal">
      <formula>"Meta Totalmente Alcanzada"</formula>
    </cfRule>
    <cfRule type="cellIs" dxfId="897" priority="132" operator="equal">
      <formula>"Meta Parcialmente Alcanzada"</formula>
    </cfRule>
  </conditionalFormatting>
  <conditionalFormatting sqref="O21:O22">
    <cfRule type="cellIs" dxfId="896" priority="102" operator="equal">
      <formula>"Meta non Conseguida"</formula>
    </cfRule>
    <cfRule type="cellIs" dxfId="895" priority="101" operator="equal">
      <formula>"Meta Conseguida"</formula>
    </cfRule>
    <cfRule type="cellIs" dxfId="894" priority="100" operator="equal">
      <formula>"Introducir resultado"</formula>
    </cfRule>
  </conditionalFormatting>
  <conditionalFormatting sqref="O24">
    <cfRule type="cellIs" dxfId="893" priority="1217" operator="equal">
      <formula>"Meta Totalmente Alcanzada"</formula>
    </cfRule>
    <cfRule type="cellIs" dxfId="892" priority="1218" operator="equal">
      <formula>"Meta Parcialmente Alcanzada"</formula>
    </cfRule>
    <cfRule type="cellIs" dxfId="891" priority="1219" operator="equal">
      <formula>"Ningunha Meta Alcanzada"</formula>
    </cfRule>
  </conditionalFormatting>
  <conditionalFormatting sqref="O25:O30">
    <cfRule type="cellIs" dxfId="890" priority="1108" operator="equal">
      <formula>"Introducir resultado"</formula>
    </cfRule>
    <cfRule type="cellIs" dxfId="889" priority="1109" operator="equal">
      <formula>"Meta Conseguida"</formula>
    </cfRule>
    <cfRule type="cellIs" dxfId="888" priority="1110" operator="equal">
      <formula>"Meta non Conseguida"</formula>
    </cfRule>
  </conditionalFormatting>
  <conditionalFormatting sqref="O32:O33">
    <cfRule type="cellIs" dxfId="887" priority="1085" operator="equal">
      <formula>"Meta Conseguida"</formula>
    </cfRule>
    <cfRule type="cellIs" dxfId="886" priority="1084" operator="equal">
      <formula>"Introducir resultado"</formula>
    </cfRule>
    <cfRule type="cellIs" dxfId="885" priority="1086" operator="equal">
      <formula>"Meta non Conseguida"</formula>
    </cfRule>
  </conditionalFormatting>
  <conditionalFormatting sqref="O35:O36">
    <cfRule type="cellIs" dxfId="884" priority="1053" operator="equal">
      <formula>"Meta non Conseguida"</formula>
    </cfRule>
    <cfRule type="cellIs" dxfId="883" priority="1052" operator="equal">
      <formula>"Meta Conseguida"</formula>
    </cfRule>
    <cfRule type="cellIs" dxfId="882" priority="1051" operator="equal">
      <formula>"Introducir resultado"</formula>
    </cfRule>
  </conditionalFormatting>
  <conditionalFormatting sqref="O37">
    <cfRule type="cellIs" dxfId="881" priority="511" operator="equal">
      <formula>"Meta Totalmente Alcanzada"</formula>
    </cfRule>
    <cfRule type="cellIs" dxfId="880" priority="512" operator="equal">
      <formula>"Meta Parcialmente Alcanzada"</formula>
    </cfRule>
    <cfRule type="cellIs" dxfId="879" priority="513" operator="equal">
      <formula>"Ningunha Meta Alcanzada"</formula>
    </cfRule>
  </conditionalFormatting>
  <conditionalFormatting sqref="O38:O40">
    <cfRule type="cellIs" dxfId="878" priority="483" operator="equal">
      <formula>"Meta non Conseguida"</formula>
    </cfRule>
    <cfRule type="cellIs" dxfId="877" priority="482" operator="equal">
      <formula>"Meta Conseguida"</formula>
    </cfRule>
  </conditionalFormatting>
  <conditionalFormatting sqref="O38:O41">
    <cfRule type="cellIs" dxfId="876" priority="475" operator="equal">
      <formula>"Introducir resultado"</formula>
    </cfRule>
  </conditionalFormatting>
  <conditionalFormatting sqref="O41">
    <cfRule type="cellIs" dxfId="875" priority="476" operator="equal">
      <formula>"Indicador Completado"</formula>
    </cfRule>
    <cfRule type="cellIs" dxfId="874" priority="477" operator="equal">
      <formula>"Meta no Conseguida"</formula>
    </cfRule>
  </conditionalFormatting>
  <conditionalFormatting sqref="O46">
    <cfRule type="cellIs" dxfId="873" priority="508" operator="equal">
      <formula>"Meta Totalmente Alcanzada"</formula>
    </cfRule>
    <cfRule type="cellIs" dxfId="872" priority="509" operator="equal">
      <formula>"Meta Parcialmente Alcanzada"</formula>
    </cfRule>
    <cfRule type="cellIs" dxfId="871" priority="510" operator="equal">
      <formula>"Ningunha Meta Alcanzada"</formula>
    </cfRule>
  </conditionalFormatting>
  <conditionalFormatting sqref="O47">
    <cfRule type="cellIs" dxfId="870" priority="561" operator="equal">
      <formula>"Meta noN Conseguida"</formula>
    </cfRule>
  </conditionalFormatting>
  <conditionalFormatting sqref="O47:O53">
    <cfRule type="cellIs" dxfId="869" priority="8" operator="equal">
      <formula>"Meta Conseguida"</formula>
    </cfRule>
    <cfRule type="cellIs" dxfId="868" priority="7" operator="equal">
      <formula>"Introducir resultado"</formula>
    </cfRule>
  </conditionalFormatting>
  <conditionalFormatting sqref="O48:O53">
    <cfRule type="cellIs" dxfId="867" priority="9" operator="equal">
      <formula>"Meta non Conseguida"</formula>
    </cfRule>
  </conditionalFormatting>
  <conditionalFormatting sqref="O54">
    <cfRule type="cellIs" dxfId="866" priority="505" operator="equal">
      <formula>"Meta Totalmente Alcanzada"</formula>
    </cfRule>
    <cfRule type="cellIs" dxfId="865" priority="506" operator="equal">
      <formula>"Meta Parcialmente Alcanzada"</formula>
    </cfRule>
    <cfRule type="cellIs" dxfId="864" priority="507" operator="equal">
      <formula>"Ningunha Meta Alcanzada"</formula>
    </cfRule>
  </conditionalFormatting>
  <conditionalFormatting sqref="O55:O58">
    <cfRule type="cellIs" dxfId="863" priority="514" operator="equal">
      <formula>"Introducir resultado"</formula>
    </cfRule>
    <cfRule type="cellIs" dxfId="862" priority="515" operator="equal">
      <formula>"Meta Conseguida"</formula>
    </cfRule>
    <cfRule type="cellIs" dxfId="861" priority="516" operator="equal">
      <formula>"Meta non Conseguida"</formula>
    </cfRule>
  </conditionalFormatting>
  <conditionalFormatting sqref="O59">
    <cfRule type="cellIs" dxfId="860" priority="539" operator="equal">
      <formula>"Meta Parcialmente Alcanzada"</formula>
    </cfRule>
    <cfRule type="cellIs" dxfId="859" priority="540" operator="equal">
      <formula>"Ningunha Meta Alcanzada"</formula>
    </cfRule>
    <cfRule type="cellIs" dxfId="858" priority="538" operator="equal">
      <formula>"Meta Totalmente Alcanzada"</formula>
    </cfRule>
  </conditionalFormatting>
  <conditionalFormatting sqref="O60:O64">
    <cfRule type="cellIs" dxfId="857" priority="378" operator="equal">
      <formula>"Meta non Conseguida"</formula>
    </cfRule>
    <cfRule type="cellIs" dxfId="856" priority="377" operator="equal">
      <formula>"Meta Conseguida"</formula>
    </cfRule>
    <cfRule type="cellIs" dxfId="855" priority="376" operator="equal">
      <formula>"Introducir resultado"</formula>
    </cfRule>
  </conditionalFormatting>
  <conditionalFormatting sqref="O65">
    <cfRule type="cellIs" dxfId="854" priority="530" operator="equal">
      <formula>"Meta Parcialmente Alcanzada"</formula>
    </cfRule>
    <cfRule type="cellIs" dxfId="853" priority="529" operator="equal">
      <formula>"Meta Totalmente Alcanzada"</formula>
    </cfRule>
    <cfRule type="cellIs" dxfId="852" priority="531" operator="equal">
      <formula>"Ningunha Meta Alcanzada"</formula>
    </cfRule>
  </conditionalFormatting>
  <conditionalFormatting sqref="O66:O69">
    <cfRule type="cellIs" dxfId="851" priority="471" operator="equal">
      <formula>"Meta non Conseguida"</formula>
    </cfRule>
    <cfRule type="cellIs" dxfId="850" priority="470" operator="equal">
      <formula>"Meta Conseguida"</formula>
    </cfRule>
  </conditionalFormatting>
  <conditionalFormatting sqref="O66:O74">
    <cfRule type="cellIs" dxfId="849" priority="361" operator="equal">
      <formula>"Introducir resultado"</formula>
    </cfRule>
  </conditionalFormatting>
  <conditionalFormatting sqref="O70">
    <cfRule type="cellIs" dxfId="848" priority="375" operator="equal">
      <formula>"Meta no Conseguida"</formula>
    </cfRule>
    <cfRule type="cellIs" dxfId="847" priority="374" operator="equal">
      <formula>"Indicador Completado"</formula>
    </cfRule>
  </conditionalFormatting>
  <conditionalFormatting sqref="O71">
    <cfRule type="cellIs" dxfId="846" priority="368" operator="equal">
      <formula>"Meta Conseguida"</formula>
    </cfRule>
    <cfRule type="cellIs" dxfId="845" priority="369" operator="equal">
      <formula>"Meta non Conseguida"</formula>
    </cfRule>
  </conditionalFormatting>
  <conditionalFormatting sqref="O72">
    <cfRule type="cellIs" dxfId="844" priority="372" operator="equal">
      <formula>"Meta no Conseguida"</formula>
    </cfRule>
    <cfRule type="cellIs" dxfId="843" priority="371" operator="equal">
      <formula>"Indicador Completado"</formula>
    </cfRule>
  </conditionalFormatting>
  <conditionalFormatting sqref="O73:O74">
    <cfRule type="cellIs" dxfId="842" priority="363" operator="equal">
      <formula>"Meta non Conseguida"</formula>
    </cfRule>
    <cfRule type="cellIs" dxfId="841" priority="362" operator="equal">
      <formula>"Meta Conseguida"</formula>
    </cfRule>
  </conditionalFormatting>
  <conditionalFormatting sqref="O75">
    <cfRule type="cellIs" dxfId="840" priority="522" operator="equal">
      <formula>"Ningunha Meta Alcanzada"</formula>
    </cfRule>
    <cfRule type="cellIs" dxfId="839" priority="521" operator="equal">
      <formula>"Meta Parcialmente Alcanzada"</formula>
    </cfRule>
    <cfRule type="cellIs" dxfId="838" priority="520" operator="equal">
      <formula>"Meta Totalmente Alcanzada"</formula>
    </cfRule>
  </conditionalFormatting>
  <conditionalFormatting sqref="O76:O81">
    <cfRule type="cellIs" dxfId="837" priority="357" operator="equal">
      <formula>"Meta non Conseguida"</formula>
    </cfRule>
    <cfRule type="cellIs" dxfId="836" priority="356" operator="equal">
      <formula>"Meta Conseguida"</formula>
    </cfRule>
    <cfRule type="cellIs" dxfId="835" priority="355" operator="equal">
      <formula>"Introducir resultado"</formula>
    </cfRule>
  </conditionalFormatting>
  <conditionalFormatting sqref="O82">
    <cfRule type="cellIs" dxfId="834" priority="427" operator="equal">
      <formula>"Meta Totalmente Alcanzada"</formula>
    </cfRule>
    <cfRule type="cellIs" dxfId="833" priority="428" operator="equal">
      <formula>"Meta Parcialmente Alcanzada"</formula>
    </cfRule>
    <cfRule type="cellIs" dxfId="832" priority="429" operator="equal">
      <formula>"Ningunha Meta Alcanzada"</formula>
    </cfRule>
  </conditionalFormatting>
  <conditionalFormatting sqref="O83:O86">
    <cfRule type="cellIs" dxfId="831" priority="422" operator="equal">
      <formula>"Meta Conseguida"</formula>
    </cfRule>
    <cfRule type="cellIs" dxfId="830" priority="423" operator="equal">
      <formula>"Meta non Conseguida"</formula>
    </cfRule>
  </conditionalFormatting>
  <conditionalFormatting sqref="O83:O88">
    <cfRule type="cellIs" dxfId="829" priority="337" operator="equal">
      <formula>"Introducir resultado"</formula>
    </cfRule>
  </conditionalFormatting>
  <conditionalFormatting sqref="O87:O88">
    <cfRule type="cellIs" dxfId="828" priority="339" operator="equal">
      <formula>"Meta no Conseguida"</formula>
    </cfRule>
    <cfRule type="cellIs" dxfId="827" priority="338" operator="equal">
      <formula>"Indicador Completado"</formula>
    </cfRule>
  </conditionalFormatting>
  <conditionalFormatting sqref="O92">
    <cfRule type="cellIs" dxfId="826" priority="415" operator="equal">
      <formula>"Meta Totalmente Alcanzada"</formula>
    </cfRule>
    <cfRule type="cellIs" dxfId="825" priority="416" operator="equal">
      <formula>"Meta Parcialmente Alcanzada"</formula>
    </cfRule>
    <cfRule type="cellIs" dxfId="824" priority="417" operator="equal">
      <formula>"Ningunha Meta Alcanzada"</formula>
    </cfRule>
  </conditionalFormatting>
  <conditionalFormatting sqref="O93:O102">
    <cfRule type="cellIs" dxfId="823" priority="333" operator="equal">
      <formula>"Meta non Conseguida"</formula>
    </cfRule>
    <cfRule type="cellIs" dxfId="822" priority="332" operator="equal">
      <formula>"Meta Conseguida"</formula>
    </cfRule>
    <cfRule type="cellIs" dxfId="821" priority="331" operator="equal">
      <formula>"Introducir resultado"</formula>
    </cfRule>
  </conditionalFormatting>
  <hyperlinks>
    <hyperlink ref="D19" location="Anexos!F2" display="Anexos!F2" xr:uid="{00000000-0004-0000-0100-000000000000}"/>
    <hyperlink ref="D31" location="Anexos!Q2" display="Anexos!Q2" xr:uid="{00000000-0004-0000-0100-000001000000}"/>
    <hyperlink ref="D34" location="Anexos!Q2" display="Anexos!Q2" xr:uid="{00000000-0004-0000-0100-000002000000}"/>
  </hyperlinks>
  <pageMargins left="0.70866141732283505" right="0.70866141732283505" top="0.74803149606299202" bottom="0.74803149606299202" header="0.31496062992126" footer="0.31496062992126"/>
  <pageSetup paperSize="9" scale="35"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O44"/>
  <sheetViews>
    <sheetView zoomScale="85" zoomScaleNormal="85" workbookViewId="0">
      <pane xSplit="4" ySplit="6" topLeftCell="E10" activePane="bottomRight" state="frozen"/>
      <selection pane="topRight" activeCell="E1" sqref="E1"/>
      <selection pane="bottomLeft" activeCell="A7" sqref="A7"/>
      <selection pane="bottomRight" activeCell="F15" sqref="F15"/>
    </sheetView>
  </sheetViews>
  <sheetFormatPr baseColWidth="10" defaultColWidth="11.42578125" defaultRowHeight="15"/>
  <cols>
    <col min="1" max="1" width="5.7109375" style="3" customWidth="1"/>
    <col min="2" max="2" width="34.7109375" style="1" customWidth="1"/>
    <col min="3" max="3" width="35.42578125" style="1" customWidth="1"/>
    <col min="4" max="4" width="61.85546875" style="1" customWidth="1"/>
    <col min="5" max="5" width="12.7109375" style="3" customWidth="1"/>
    <col min="6" max="6" width="12.7109375" style="19" customWidth="1"/>
    <col min="7" max="7" width="25.7109375" style="1" customWidth="1"/>
    <col min="8" max="8" width="2.85546875" style="2" customWidth="1"/>
    <col min="9" max="10" width="12.7109375" style="2" customWidth="1"/>
    <col min="11" max="11" width="25.7109375" style="2" customWidth="1"/>
    <col min="12" max="12" width="1.7109375" style="2" customWidth="1"/>
    <col min="13" max="14" width="12.7109375" style="2" customWidth="1"/>
    <col min="15" max="15" width="20" style="2" customWidth="1"/>
    <col min="16" max="16384" width="11.42578125" style="2"/>
  </cols>
  <sheetData>
    <row r="1" spans="1:15" ht="15.75" thickBot="1">
      <c r="F1" s="20"/>
    </row>
    <row r="2" spans="1:15" s="1" customFormat="1" ht="29.25" customHeight="1" thickBot="1">
      <c r="A2" s="486" t="s">
        <v>264</v>
      </c>
      <c r="B2" s="487"/>
      <c r="C2" s="487"/>
      <c r="D2" s="487"/>
      <c r="E2" s="487"/>
      <c r="F2" s="487"/>
      <c r="G2" s="488"/>
    </row>
    <row r="3" spans="1:15" s="1" customFormat="1" ht="12.75" customHeight="1" thickBot="1">
      <c r="A3" s="46"/>
      <c r="B3" s="46"/>
      <c r="C3" s="46"/>
      <c r="D3" s="46"/>
      <c r="E3" s="24"/>
      <c r="F3" s="46"/>
      <c r="G3" s="46"/>
    </row>
    <row r="4" spans="1:15" ht="36.75" customHeight="1" thickBot="1">
      <c r="A4" s="484" t="s">
        <v>163</v>
      </c>
      <c r="B4" s="485"/>
      <c r="C4" s="214" t="s">
        <v>105</v>
      </c>
      <c r="D4" s="213"/>
      <c r="E4" s="481" t="s">
        <v>488</v>
      </c>
      <c r="F4" s="482"/>
      <c r="G4" s="483"/>
      <c r="H4" s="340"/>
      <c r="I4" s="481" t="s">
        <v>289</v>
      </c>
      <c r="J4" s="482"/>
      <c r="K4" s="483"/>
      <c r="L4" s="340"/>
      <c r="M4" s="481" t="s">
        <v>373</v>
      </c>
      <c r="N4" s="482"/>
      <c r="O4" s="483"/>
    </row>
    <row r="5" spans="1:15" ht="36" customHeight="1" thickBot="1">
      <c r="A5" s="228" t="s">
        <v>164</v>
      </c>
      <c r="B5" s="228" t="s">
        <v>96</v>
      </c>
      <c r="C5" s="228" t="s">
        <v>106</v>
      </c>
      <c r="D5" s="350" t="s">
        <v>486</v>
      </c>
      <c r="E5" s="350" t="s">
        <v>1</v>
      </c>
      <c r="F5" s="350" t="s">
        <v>2</v>
      </c>
      <c r="G5" s="468" t="s">
        <v>269</v>
      </c>
      <c r="H5" s="340"/>
      <c r="I5" s="350" t="s">
        <v>1</v>
      </c>
      <c r="J5" s="350" t="s">
        <v>2</v>
      </c>
      <c r="K5" s="468" t="s">
        <v>269</v>
      </c>
      <c r="L5" s="340"/>
      <c r="M5" s="350" t="s">
        <v>1</v>
      </c>
      <c r="N5" s="350" t="s">
        <v>2</v>
      </c>
      <c r="O5" s="468" t="s">
        <v>269</v>
      </c>
    </row>
    <row r="6" spans="1:15" s="50" customFormat="1" ht="18.75" customHeight="1">
      <c r="A6" s="29" t="s">
        <v>0</v>
      </c>
      <c r="B6" s="30"/>
      <c r="C6" s="30"/>
      <c r="D6" s="351"/>
      <c r="E6" s="215">
        <f>+COUNTIF(G$7:G$36,"meta Conseguida")+COUNTIF(G$7:G$36,"meta Non Conseguida")</f>
        <v>15</v>
      </c>
      <c r="F6" s="215">
        <f>+COUNTIF(G$7:G$36,"meta Conseguida")</f>
        <v>15</v>
      </c>
      <c r="G6" s="216">
        <f>+IFERROR(F6/E6,0)</f>
        <v>1</v>
      </c>
      <c r="H6" s="217"/>
      <c r="I6" s="215">
        <f>+COUNTIF(K$7:K$36,"meta Conseguida")+COUNTIF(K$7:K$36,"meta Non Conseguida")</f>
        <v>0</v>
      </c>
      <c r="J6" s="215">
        <f>+COUNTIF(K$7:K$36,"meta Conseguida")</f>
        <v>0</v>
      </c>
      <c r="K6" s="216">
        <f>+IFERROR(J6/I6,0)</f>
        <v>0</v>
      </c>
      <c r="M6" s="215">
        <f>+COUNTIF(O$7:O$36,"meta Conseguida")+COUNTIF(O$7:O$36,"meta Non Conseguida")</f>
        <v>0</v>
      </c>
      <c r="N6" s="215">
        <f>+COUNTIF(O$7:O$36,"meta Conseguida")</f>
        <v>0</v>
      </c>
      <c r="O6" s="216">
        <f>+IFERROR(N6/M6,0)</f>
        <v>0</v>
      </c>
    </row>
    <row r="7" spans="1:15" s="1" customFormat="1" ht="63.75">
      <c r="A7" s="218" t="s">
        <v>6</v>
      </c>
      <c r="B7" s="91" t="s">
        <v>193</v>
      </c>
      <c r="C7" s="170" t="s">
        <v>9</v>
      </c>
      <c r="D7" s="352" t="s">
        <v>393</v>
      </c>
      <c r="E7" s="324" t="s">
        <v>183</v>
      </c>
      <c r="F7" s="325">
        <v>0.55209953343701412</v>
      </c>
      <c r="G7" s="89" t="str">
        <f>+IF(ISBLANK(F7),"Introducir Resultado","Resultado Introducido")</f>
        <v>Resultado Introducido</v>
      </c>
      <c r="H7" s="295"/>
      <c r="I7" s="339" t="s">
        <v>183</v>
      </c>
      <c r="J7" s="325"/>
      <c r="K7" s="89" t="str">
        <f>+IF(ISBLANK(J7),"Introducir Resultado","Resultado Introducido")</f>
        <v>Introducir Resultado</v>
      </c>
      <c r="L7" s="2"/>
      <c r="M7" s="339" t="s">
        <v>183</v>
      </c>
      <c r="N7" s="325"/>
      <c r="O7" s="89" t="str">
        <f>+IF(ISBLANK(N7),"Introducir Resultado","Resultado Introducido")</f>
        <v>Introducir Resultado</v>
      </c>
    </row>
    <row r="8" spans="1:15" s="1" customFormat="1" ht="18.75" customHeight="1">
      <c r="A8" s="168"/>
      <c r="B8" s="21"/>
      <c r="C8" s="21"/>
      <c r="D8" s="353"/>
      <c r="E8" s="326"/>
      <c r="F8" s="327"/>
      <c r="G8" s="25"/>
      <c r="H8" s="2"/>
      <c r="I8" s="326"/>
      <c r="J8" s="327"/>
      <c r="K8" s="25"/>
      <c r="L8" s="2"/>
      <c r="M8" s="340"/>
      <c r="N8" s="340"/>
      <c r="O8" s="2"/>
    </row>
    <row r="9" spans="1:15" s="203" customFormat="1" ht="18.75">
      <c r="A9" s="34" t="s">
        <v>20</v>
      </c>
      <c r="B9" s="35"/>
      <c r="C9" s="35"/>
      <c r="D9" s="354"/>
      <c r="E9" s="328"/>
      <c r="F9" s="328"/>
      <c r="G9" s="37"/>
      <c r="H9" s="50"/>
      <c r="I9" s="328"/>
      <c r="J9" s="328"/>
      <c r="K9" s="37"/>
      <c r="L9" s="50"/>
      <c r="M9" s="328"/>
      <c r="N9" s="328"/>
      <c r="O9" s="37"/>
    </row>
    <row r="10" spans="1:15" s="1" customFormat="1" ht="63.75">
      <c r="A10" s="219" t="s">
        <v>154</v>
      </c>
      <c r="B10" s="92" t="s">
        <v>290</v>
      </c>
      <c r="C10" s="93" t="s">
        <v>27</v>
      </c>
      <c r="D10" s="355" t="s">
        <v>374</v>
      </c>
      <c r="E10" s="329">
        <v>26</v>
      </c>
      <c r="F10" s="330">
        <v>10</v>
      </c>
      <c r="G10" s="86" t="str">
        <f>+IF(AND(ISBLANK(E10),ISBLANK(F10)),"Introducir Meta e Resultado",IF(ISBLANK(E10),"Introducir Meta",IF(ISBLANK(F10),"Introducir Resultado",IF(F10&lt;=E10,"Meta Conseguida","Meta Non Conseguida"))))</f>
        <v>Meta Conseguida</v>
      </c>
      <c r="H10" s="295"/>
      <c r="I10" s="329"/>
      <c r="J10" s="330"/>
      <c r="K10" s="86" t="str">
        <f>+IF(AND(ISBLANK(I10),ISBLANK(J10)),"Introducir Meta e Resultado",IF(ISBLANK(I10),"Introducir Meta",IF(ISBLANK(J10),"Introducir Resultado",IF(J10&lt;=I10,"Meta Conseguida","Meta Non Conseguida"))))</f>
        <v>Introducir Meta e Resultado</v>
      </c>
      <c r="L10" s="2"/>
      <c r="M10" s="329"/>
      <c r="N10" s="330"/>
      <c r="O10" s="86" t="str">
        <f>+IF(AND(ISBLANK(M10),ISBLANK(N10)),"Introducir Meta e Resultado",IF(ISBLANK(M10),"Introducir Meta",IF(ISBLANK(N10),"Introducir Resultado",IF(N10&lt;=M10,"Meta Conseguida","Meta Non Conseguida"))))</f>
        <v>Introducir Meta e Resultado</v>
      </c>
    </row>
    <row r="11" spans="1:15" s="1" customFormat="1" ht="63.75">
      <c r="A11" s="220" t="s">
        <v>155</v>
      </c>
      <c r="B11" s="94" t="s">
        <v>291</v>
      </c>
      <c r="C11" s="95" t="s">
        <v>28</v>
      </c>
      <c r="D11" s="356" t="s">
        <v>375</v>
      </c>
      <c r="E11" s="331">
        <v>0</v>
      </c>
      <c r="F11" s="332">
        <v>0</v>
      </c>
      <c r="G11" s="83" t="str">
        <f>+IF(AND(ISBLANK(E11),ISBLANK(F11)),"Introducir Meta e Resultado",IF(ISBLANK(E11),"Introducir Meta",IF(ISBLANK(F11),"Introducir Resultado",IF(F11&gt;=E11,"Meta Conseguida","Meta Non Conseguida"))))</f>
        <v>Meta Conseguida</v>
      </c>
      <c r="H11" s="2"/>
      <c r="I11" s="331"/>
      <c r="J11" s="332"/>
      <c r="K11" s="83" t="str">
        <f>+IF(AND(ISBLANK(I11),ISBLANK(J11)),"Introducir Meta e Resultado",IF(ISBLANK(I11),"Introducir Meta",IF(ISBLANK(J11),"Introducir Resultado",IF(J11&gt;=I11,"Meta Conseguida","Meta Non Conseguida"))))</f>
        <v>Introducir Meta e Resultado</v>
      </c>
      <c r="L11" s="2"/>
      <c r="M11" s="331"/>
      <c r="N11" s="332"/>
      <c r="O11" s="83" t="str">
        <f>+IF(AND(ISBLANK(M11),ISBLANK(N11)),"Introducir Meta e Resultado",IF(ISBLANK(M11),"Introducir Meta",IF(ISBLANK(N11),"Introducir Resultado",IF(N11&gt;=M11,"Meta Conseguida","Meta Non Conseguida"))))</f>
        <v>Introducir Meta e Resultado</v>
      </c>
    </row>
    <row r="12" spans="1:15" s="1" customFormat="1" ht="38.25">
      <c r="A12" s="220" t="s">
        <v>292</v>
      </c>
      <c r="B12" s="94" t="s">
        <v>293</v>
      </c>
      <c r="C12" s="95" t="s">
        <v>28</v>
      </c>
      <c r="D12" s="356" t="s">
        <v>376</v>
      </c>
      <c r="E12" s="333">
        <v>0</v>
      </c>
      <c r="F12" s="334">
        <v>0</v>
      </c>
      <c r="G12" s="83" t="str">
        <f t="shared" ref="G12:G14" si="0">+IF(ISBLANK(F12),"Introducir Resultado","Resultado Introducido")</f>
        <v>Resultado Introducido</v>
      </c>
      <c r="H12" s="2"/>
      <c r="I12" s="333" t="s">
        <v>183</v>
      </c>
      <c r="J12" s="334"/>
      <c r="K12" s="83" t="str">
        <f t="shared" ref="K12:K14" si="1">+IF(ISBLANK(J12),"Introducir Resultado","Resultado Introducido")</f>
        <v>Introducir Resultado</v>
      </c>
      <c r="L12" s="2"/>
      <c r="M12" s="333" t="s">
        <v>183</v>
      </c>
      <c r="N12" s="334"/>
      <c r="O12" s="83" t="str">
        <f t="shared" ref="O12:O14" si="2">+IF(ISBLANK(N12),"Introducir Resultado","Resultado Introducido")</f>
        <v>Introducir Resultado</v>
      </c>
    </row>
    <row r="13" spans="1:15" s="1" customFormat="1" ht="38.25">
      <c r="A13" s="220" t="s">
        <v>294</v>
      </c>
      <c r="B13" s="94" t="s">
        <v>295</v>
      </c>
      <c r="C13" s="95" t="s">
        <v>28</v>
      </c>
      <c r="D13" s="356" t="s">
        <v>377</v>
      </c>
      <c r="E13" s="333">
        <v>0</v>
      </c>
      <c r="F13" s="334">
        <v>0</v>
      </c>
      <c r="G13" s="83" t="str">
        <f t="shared" si="0"/>
        <v>Resultado Introducido</v>
      </c>
      <c r="H13" s="2"/>
      <c r="I13" s="333" t="s">
        <v>183</v>
      </c>
      <c r="J13" s="334"/>
      <c r="K13" s="83" t="str">
        <f t="shared" si="1"/>
        <v>Introducir Resultado</v>
      </c>
      <c r="L13" s="2"/>
      <c r="M13" s="333" t="s">
        <v>183</v>
      </c>
      <c r="N13" s="334"/>
      <c r="O13" s="83" t="str">
        <f t="shared" si="2"/>
        <v>Introducir Resultado</v>
      </c>
    </row>
    <row r="14" spans="1:15" s="1" customFormat="1" ht="38.25">
      <c r="A14" s="220" t="s">
        <v>296</v>
      </c>
      <c r="B14" s="94" t="s">
        <v>297</v>
      </c>
      <c r="C14" s="95" t="s">
        <v>28</v>
      </c>
      <c r="D14" s="356" t="s">
        <v>378</v>
      </c>
      <c r="E14" s="333">
        <v>0</v>
      </c>
      <c r="F14" s="334">
        <v>0</v>
      </c>
      <c r="G14" s="83" t="str">
        <f t="shared" si="0"/>
        <v>Resultado Introducido</v>
      </c>
      <c r="H14" s="2"/>
      <c r="I14" s="333" t="s">
        <v>183</v>
      </c>
      <c r="J14" s="334"/>
      <c r="K14" s="83" t="str">
        <f t="shared" si="1"/>
        <v>Introducir Resultado</v>
      </c>
      <c r="L14" s="2"/>
      <c r="M14" s="333" t="s">
        <v>183</v>
      </c>
      <c r="N14" s="334"/>
      <c r="O14" s="83" t="str">
        <f t="shared" si="2"/>
        <v>Introducir Resultado</v>
      </c>
    </row>
    <row r="15" spans="1:15" s="1" customFormat="1" ht="63.75">
      <c r="A15" s="220" t="s">
        <v>156</v>
      </c>
      <c r="B15" s="94" t="s">
        <v>298</v>
      </c>
      <c r="C15" s="95" t="s">
        <v>29</v>
      </c>
      <c r="D15" s="356" t="s">
        <v>299</v>
      </c>
      <c r="E15" s="331">
        <v>0</v>
      </c>
      <c r="F15" s="332">
        <v>0</v>
      </c>
      <c r="G15" s="83" t="str">
        <f>+IF(AND(ISBLANK(E15),ISBLANK(F15)),"Introducir Meta e Resultado",IF(ISBLANK(E15),"Introducir Meta",IF(ISBLANK(F15),"Introducir Resultado",IF(F15&gt;=E15,"Meta Conseguida","Meta Non Conseguida"))))</f>
        <v>Meta Conseguida</v>
      </c>
      <c r="H15" s="2"/>
      <c r="I15" s="331"/>
      <c r="J15" s="332"/>
      <c r="K15" s="83" t="str">
        <f>+IF(AND(ISBLANK(I15),ISBLANK(J15)),"Introducir Meta e Resultado",IF(ISBLANK(I15),"Introducir Meta",IF(ISBLANK(J15),"Introducir Resultado",IF(J15&gt;=I15,"Meta Conseguida","Meta Non Conseguida"))))</f>
        <v>Introducir Meta e Resultado</v>
      </c>
      <c r="L15" s="2"/>
      <c r="M15" s="331"/>
      <c r="N15" s="332"/>
      <c r="O15" s="83" t="str">
        <f>+IF(AND(ISBLANK(M15),ISBLANK(N15)),"Introducir Meta e Resultado",IF(ISBLANK(M15),"Introducir Meta",IF(ISBLANK(N15),"Introducir Resultado",IF(N15&gt;=M15,"Meta Conseguida","Meta Non Conseguida"))))</f>
        <v>Introducir Meta e Resultado</v>
      </c>
    </row>
    <row r="16" spans="1:15" s="1" customFormat="1" ht="38.25">
      <c r="A16" s="220" t="s">
        <v>112</v>
      </c>
      <c r="B16" s="94" t="s">
        <v>300</v>
      </c>
      <c r="C16" s="95" t="s">
        <v>29</v>
      </c>
      <c r="D16" s="356" t="s">
        <v>301</v>
      </c>
      <c r="E16" s="333">
        <v>0</v>
      </c>
      <c r="F16" s="334">
        <v>0</v>
      </c>
      <c r="G16" s="83" t="str">
        <f t="shared" ref="G16:G21" si="3">+IF(ISBLANK(F16),"Introducir Resultado","Indicador Completado")</f>
        <v>Indicador Completado</v>
      </c>
      <c r="H16" s="2"/>
      <c r="I16" s="333" t="s">
        <v>183</v>
      </c>
      <c r="J16" s="334"/>
      <c r="K16" s="83" t="str">
        <f t="shared" ref="K16:K19" si="4">+IF(ISBLANK(J16),"Introducir Resultado","Indicador Completado")</f>
        <v>Introducir Resultado</v>
      </c>
      <c r="L16" s="2"/>
      <c r="M16" s="333" t="s">
        <v>183</v>
      </c>
      <c r="N16" s="334"/>
      <c r="O16" s="83" t="str">
        <f t="shared" ref="O16:O19" si="5">+IF(ISBLANK(N16),"Introducir Resultado","Indicador Completado")</f>
        <v>Introducir Resultado</v>
      </c>
    </row>
    <row r="17" spans="1:15" s="1" customFormat="1" ht="38.25">
      <c r="A17" s="220" t="s">
        <v>113</v>
      </c>
      <c r="B17" s="94" t="s">
        <v>302</v>
      </c>
      <c r="C17" s="95" t="s">
        <v>30</v>
      </c>
      <c r="D17" s="356" t="s">
        <v>303</v>
      </c>
      <c r="E17" s="333">
        <v>0</v>
      </c>
      <c r="F17" s="334">
        <v>0</v>
      </c>
      <c r="G17" s="83" t="str">
        <f t="shared" si="3"/>
        <v>Indicador Completado</v>
      </c>
      <c r="H17" s="2"/>
      <c r="I17" s="333" t="s">
        <v>183</v>
      </c>
      <c r="J17" s="334"/>
      <c r="K17" s="83" t="str">
        <f t="shared" si="4"/>
        <v>Introducir Resultado</v>
      </c>
      <c r="L17" s="2"/>
      <c r="M17" s="333" t="s">
        <v>183</v>
      </c>
      <c r="N17" s="334"/>
      <c r="O17" s="83" t="str">
        <f t="shared" si="5"/>
        <v>Introducir Resultado</v>
      </c>
    </row>
    <row r="18" spans="1:15" s="1" customFormat="1" ht="38.25">
      <c r="A18" s="220" t="s">
        <v>114</v>
      </c>
      <c r="B18" s="94" t="s">
        <v>137</v>
      </c>
      <c r="C18" s="95" t="s">
        <v>31</v>
      </c>
      <c r="D18" s="356" t="s">
        <v>304</v>
      </c>
      <c r="E18" s="333">
        <v>2</v>
      </c>
      <c r="F18" s="334">
        <v>2</v>
      </c>
      <c r="G18" s="83" t="str">
        <f t="shared" si="3"/>
        <v>Indicador Completado</v>
      </c>
      <c r="H18" s="2"/>
      <c r="I18" s="333" t="s">
        <v>183</v>
      </c>
      <c r="J18" s="334"/>
      <c r="K18" s="83" t="str">
        <f t="shared" si="4"/>
        <v>Introducir Resultado</v>
      </c>
      <c r="L18" s="2"/>
      <c r="M18" s="333" t="s">
        <v>183</v>
      </c>
      <c r="N18" s="334"/>
      <c r="O18" s="83" t="str">
        <f t="shared" si="5"/>
        <v>Introducir Resultado</v>
      </c>
    </row>
    <row r="19" spans="1:15" s="1" customFormat="1" ht="38.25">
      <c r="A19" s="220" t="s">
        <v>115</v>
      </c>
      <c r="B19" s="94" t="s">
        <v>321</v>
      </c>
      <c r="C19" s="95" t="s">
        <v>29</v>
      </c>
      <c r="D19" s="356" t="s">
        <v>379</v>
      </c>
      <c r="E19" s="333">
        <v>0</v>
      </c>
      <c r="F19" s="334">
        <v>0</v>
      </c>
      <c r="G19" s="83" t="str">
        <f t="shared" si="3"/>
        <v>Indicador Completado</v>
      </c>
      <c r="H19" s="2"/>
      <c r="I19" s="333" t="s">
        <v>183</v>
      </c>
      <c r="J19" s="334"/>
      <c r="K19" s="83" t="str">
        <f t="shared" si="4"/>
        <v>Introducir Resultado</v>
      </c>
      <c r="L19" s="2"/>
      <c r="M19" s="333" t="s">
        <v>183</v>
      </c>
      <c r="N19" s="334"/>
      <c r="O19" s="83" t="str">
        <f t="shared" si="5"/>
        <v>Introducir Resultado</v>
      </c>
    </row>
    <row r="20" spans="1:15" s="1" customFormat="1" ht="63.75">
      <c r="A20" s="220" t="s">
        <v>118</v>
      </c>
      <c r="B20" s="94" t="s">
        <v>279</v>
      </c>
      <c r="C20" s="95" t="s">
        <v>23</v>
      </c>
      <c r="D20" s="356" t="s">
        <v>305</v>
      </c>
      <c r="E20" s="335">
        <v>2</v>
      </c>
      <c r="F20" s="336">
        <v>2</v>
      </c>
      <c r="G20" s="83" t="str">
        <f>+IF(AND(ISBLANK(E20),ISBLANK(F20)),"Introducir Meta e Resultado",IF(ISBLANK(E20),"Introducir Meta",IF(ISBLANK(F20),"Introducir Resultado",IF(F20&gt;=E20,"Meta Conseguida","Meta Non Conseguida"))))</f>
        <v>Meta Conseguida</v>
      </c>
      <c r="H20" s="2"/>
      <c r="I20" s="335"/>
      <c r="J20" s="336"/>
      <c r="K20" s="83" t="str">
        <f>+IF(AND(ISBLANK(I20),ISBLANK(J20)),"Introducir Meta e Resultado",IF(ISBLANK(I20),"Introducir Meta",IF(ISBLANK(J20),"Introducir Resultado",IF(J20&gt;=I20,"Meta Conseguida","Meta Non Conseguida"))))</f>
        <v>Introducir Meta e Resultado</v>
      </c>
      <c r="L20" s="2"/>
      <c r="M20" s="335"/>
      <c r="N20" s="336"/>
      <c r="O20" s="83" t="str">
        <f>+IF(AND(ISBLANK(M20),ISBLANK(N20)),"Introducir Meta e Resultado",IF(ISBLANK(M20),"Introducir Meta",IF(ISBLANK(N20),"Introducir Resultado",IF(N20&gt;=M20,"Meta Conseguida","Meta Non Conseguida"))))</f>
        <v>Introducir Meta e Resultado</v>
      </c>
    </row>
    <row r="21" spans="1:15" s="1" customFormat="1" ht="37.5">
      <c r="A21" s="220" t="s">
        <v>132</v>
      </c>
      <c r="B21" s="94" t="s">
        <v>190</v>
      </c>
      <c r="C21" s="95" t="s">
        <v>159</v>
      </c>
      <c r="D21" s="356" t="s">
        <v>306</v>
      </c>
      <c r="E21" s="333">
        <v>0</v>
      </c>
      <c r="F21" s="334">
        <v>0</v>
      </c>
      <c r="G21" s="83" t="str">
        <f t="shared" si="3"/>
        <v>Indicador Completado</v>
      </c>
      <c r="H21" s="2"/>
      <c r="I21" s="333" t="s">
        <v>183</v>
      </c>
      <c r="J21" s="334"/>
      <c r="K21" s="83" t="str">
        <f t="shared" ref="K21" si="6">+IF(ISBLANK(J21),"Introducir Resultado","Indicador Completado")</f>
        <v>Introducir Resultado</v>
      </c>
      <c r="L21" s="2"/>
      <c r="M21" s="333" t="s">
        <v>183</v>
      </c>
      <c r="N21" s="334"/>
      <c r="O21" s="83" t="str">
        <f t="shared" ref="O21" si="7">+IF(ISBLANK(N21),"Introducir Resultado","Indicador Completado")</f>
        <v>Introducir Resultado</v>
      </c>
    </row>
    <row r="22" spans="1:15" s="1" customFormat="1" ht="38.25">
      <c r="A22" s="221" t="s">
        <v>133</v>
      </c>
      <c r="B22" s="96" t="s">
        <v>32</v>
      </c>
      <c r="C22" s="97" t="s">
        <v>159</v>
      </c>
      <c r="D22" s="357" t="s">
        <v>307</v>
      </c>
      <c r="E22" s="337">
        <v>0</v>
      </c>
      <c r="F22" s="338">
        <v>0</v>
      </c>
      <c r="G22" s="90" t="str">
        <f>+IF(AND(ISBLANK(E22),ISBLANK(F22)),"Introducir Meta e Resultado",IF(ISBLANK(E22),"Introducir Meta",IF(ISBLANK(F22),"Introducir Resultado",IF(F22&gt;=E22,"Meta Conseguida","Meta Non Conseguida"))))</f>
        <v>Meta Conseguida</v>
      </c>
      <c r="H22" s="2"/>
      <c r="I22" s="337"/>
      <c r="J22" s="338"/>
      <c r="K22" s="90" t="str">
        <f>+IF(AND(ISBLANK(I22),ISBLANK(J22)),"Introducir Meta e Resultado",IF(ISBLANK(I22),"Introducir Meta",IF(ISBLANK(J22),"Introducir Resultado",IF(J22&gt;=I22,"Meta Conseguida","Meta Non Conseguida"))))</f>
        <v>Introducir Meta e Resultado</v>
      </c>
      <c r="L22" s="2"/>
      <c r="M22" s="337"/>
      <c r="N22" s="338"/>
      <c r="O22" s="90" t="str">
        <f>+IF(AND(ISBLANK(M22),ISBLANK(N22)),"Introducir Meta e Resultado",IF(ISBLANK(M22),"Introducir Meta",IF(ISBLANK(N22),"Introducir Resultado",IF(N22&gt;=M22,"Meta Conseguida","Meta Non Conseguida"))))</f>
        <v>Introducir Meta e Resultado</v>
      </c>
    </row>
    <row r="23" spans="1:15" s="1" customFormat="1" ht="24.95" customHeight="1">
      <c r="A23" s="222"/>
      <c r="B23" s="202"/>
      <c r="C23" s="202"/>
      <c r="D23" s="358"/>
      <c r="E23" s="296"/>
      <c r="F23" s="296"/>
      <c r="G23" s="25"/>
      <c r="H23" s="2"/>
      <c r="I23" s="296"/>
      <c r="J23" s="296"/>
      <c r="K23" s="25"/>
      <c r="L23" s="2"/>
      <c r="M23" s="2"/>
      <c r="N23" s="2"/>
      <c r="O23" s="2"/>
    </row>
    <row r="24" spans="1:15" s="203" customFormat="1" ht="18.75" customHeight="1">
      <c r="A24" s="223" t="s">
        <v>26</v>
      </c>
      <c r="B24" s="224"/>
      <c r="C24" s="224"/>
      <c r="D24" s="359"/>
      <c r="E24" s="225"/>
      <c r="F24" s="225"/>
      <c r="G24" s="226"/>
      <c r="H24" s="50"/>
      <c r="I24" s="225"/>
      <c r="J24" s="225"/>
      <c r="K24" s="226"/>
      <c r="L24" s="50"/>
      <c r="M24" s="225"/>
      <c r="N24" s="225"/>
      <c r="O24" s="226"/>
    </row>
    <row r="25" spans="1:15" s="1" customFormat="1" ht="18.75" customHeight="1">
      <c r="A25" s="168"/>
      <c r="B25" s="167"/>
      <c r="C25" s="167"/>
      <c r="D25" s="360"/>
      <c r="E25" s="296"/>
      <c r="F25" s="296"/>
      <c r="G25" s="26"/>
      <c r="H25" s="2"/>
      <c r="I25" s="296"/>
      <c r="J25" s="296"/>
      <c r="K25" s="26"/>
      <c r="L25" s="2"/>
      <c r="M25" s="2"/>
      <c r="N25" s="2"/>
      <c r="O25" s="2"/>
    </row>
    <row r="26" spans="1:15" s="1" customFormat="1" ht="36.75" customHeight="1">
      <c r="A26" s="460" t="s">
        <v>136</v>
      </c>
      <c r="B26" s="461" t="s">
        <v>33</v>
      </c>
      <c r="C26" s="461" t="s">
        <v>34</v>
      </c>
      <c r="D26" s="361" t="s">
        <v>323</v>
      </c>
      <c r="E26" s="346">
        <f>+COUNTA(G27:G36)-COUNTIF(G27:G36,"Non hai indicador")-COUNTIF(G27:G36,"Introducir Meta e Resultado")</f>
        <v>10</v>
      </c>
      <c r="F26" s="347">
        <f>+COUNTIF(G27:G36,"Meta Conseguida")</f>
        <v>10</v>
      </c>
      <c r="G26" s="86" t="str">
        <f>+IF(F26=0,"Ningunha Meta Alcanzada",IF(F26=E26,"Meta Totalmente Alcanzada",IF(F26&gt;0,"Meta Parcialmente Alcanzada")))</f>
        <v>Meta Totalmente Alcanzada</v>
      </c>
      <c r="H26" s="2"/>
      <c r="I26" s="346">
        <f>+COUNTA(K27:K36)-COUNTIF(K27:K36,"Non hai indicador")-COUNTIF(K27:K36,"Introducir Meta e Resultado")</f>
        <v>0</v>
      </c>
      <c r="J26" s="347">
        <f>+COUNTIF(K27:K36,"Meta Conseguida")</f>
        <v>0</v>
      </c>
      <c r="K26" s="86" t="str">
        <f>+IF(J26=0,"Ningunha Meta Alcanzada",IF(J26=I26,"Meta Totalmente Alcanzada",IF(J26&gt;0,"Meta Parcialmente Alcanzada")))</f>
        <v>Ningunha Meta Alcanzada</v>
      </c>
      <c r="L26" s="2"/>
      <c r="M26" s="346">
        <f>+COUNTA(O27:O36)-COUNTIF(O27:O36,"Non hai indicador")-COUNTIF(O27:O36,"Introducir Meta e Resultado")</f>
        <v>0</v>
      </c>
      <c r="N26" s="347">
        <f>+COUNTIF(O27:O36,"Meta Conseguida")</f>
        <v>0</v>
      </c>
      <c r="O26" s="86" t="str">
        <f>+IF(N26=0,"Ningunha Meta Alcanzada",IF(N26=M26,"Meta Totalmente Alcanzada",IF(N26&gt;0,"Meta Parcialmente Alcanzada")))</f>
        <v>Ningunha Meta Alcanzada</v>
      </c>
    </row>
    <row r="27" spans="1:15" s="1" customFormat="1" ht="31.5">
      <c r="A27" s="462" t="s">
        <v>140</v>
      </c>
      <c r="B27" s="387" t="s">
        <v>35</v>
      </c>
      <c r="C27" s="378" t="s">
        <v>34</v>
      </c>
      <c r="D27" s="362" t="s">
        <v>215</v>
      </c>
      <c r="E27" s="341">
        <v>0</v>
      </c>
      <c r="F27" s="342">
        <v>0</v>
      </c>
      <c r="G27" s="84" t="str">
        <f t="shared" ref="G27:G36" si="8">+IF(AND(ISBLANK(E27),ISBLANK(F27)),"Introducir Meta e Resultado",IF(ISBLANK(E27),"Introducir Meta",IF(ISBLANK(F27),"Introducir Resultado",IF(F27&gt;=E27,"Meta Conseguida","Meta Non Conseguida"))))</f>
        <v>Meta Conseguida</v>
      </c>
      <c r="H27" s="2"/>
      <c r="I27" s="341"/>
      <c r="J27" s="342"/>
      <c r="K27" s="84" t="str">
        <f t="shared" ref="K27:K36" si="9">+IF(AND(ISBLANK(I27),ISBLANK(J27)),"Introducir Meta e Resultado",IF(ISBLANK(I27),"Introducir Meta",IF(ISBLANK(J27),"Introducir Resultado",IF(J27&gt;=I27,"Meta Conseguida","Meta Non Conseguida"))))</f>
        <v>Introducir Meta e Resultado</v>
      </c>
      <c r="L27" s="2"/>
      <c r="M27" s="341"/>
      <c r="N27" s="342"/>
      <c r="O27" s="84" t="str">
        <f t="shared" ref="O27:O36" si="10">+IF(AND(ISBLANK(M27),ISBLANK(N27)),"Introducir Meta e Resultado",IF(ISBLANK(M27),"Introducir Meta",IF(ISBLANK(N27),"Introducir Resultado",IF(N27&gt;=M27,"Meta Conseguida","Meta Non Conseguida"))))</f>
        <v>Introducir Meta e Resultado</v>
      </c>
    </row>
    <row r="28" spans="1:15" s="1" customFormat="1" ht="31.5">
      <c r="A28" s="462" t="s">
        <v>141</v>
      </c>
      <c r="B28" s="387" t="s">
        <v>36</v>
      </c>
      <c r="C28" s="378" t="s">
        <v>34</v>
      </c>
      <c r="D28" s="362" t="s">
        <v>214</v>
      </c>
      <c r="E28" s="341">
        <v>101</v>
      </c>
      <c r="F28" s="342">
        <v>108</v>
      </c>
      <c r="G28" s="84" t="str">
        <f t="shared" si="8"/>
        <v>Meta Conseguida</v>
      </c>
      <c r="H28" s="2"/>
      <c r="I28" s="341"/>
      <c r="J28" s="342"/>
      <c r="K28" s="84" t="str">
        <f t="shared" si="9"/>
        <v>Introducir Meta e Resultado</v>
      </c>
      <c r="L28" s="2"/>
      <c r="M28" s="341"/>
      <c r="N28" s="342"/>
      <c r="O28" s="84" t="str">
        <f t="shared" si="10"/>
        <v>Introducir Meta e Resultado</v>
      </c>
    </row>
    <row r="29" spans="1:15" s="1" customFormat="1" ht="31.5">
      <c r="A29" s="462" t="s">
        <v>142</v>
      </c>
      <c r="B29" s="387" t="s">
        <v>37</v>
      </c>
      <c r="C29" s="378" t="s">
        <v>34</v>
      </c>
      <c r="D29" s="362" t="s">
        <v>214</v>
      </c>
      <c r="E29" s="341">
        <v>93</v>
      </c>
      <c r="F29" s="342">
        <v>93</v>
      </c>
      <c r="G29" s="84" t="str">
        <f t="shared" si="8"/>
        <v>Meta Conseguida</v>
      </c>
      <c r="H29" s="2"/>
      <c r="I29" s="341"/>
      <c r="J29" s="342"/>
      <c r="K29" s="84" t="str">
        <f t="shared" si="9"/>
        <v>Introducir Meta e Resultado</v>
      </c>
      <c r="L29" s="2"/>
      <c r="M29" s="341"/>
      <c r="N29" s="342"/>
      <c r="O29" s="84" t="str">
        <f t="shared" si="10"/>
        <v>Introducir Meta e Resultado</v>
      </c>
    </row>
    <row r="30" spans="1:15" s="1" customFormat="1" ht="31.5">
      <c r="A30" s="462" t="s">
        <v>143</v>
      </c>
      <c r="B30" s="387" t="s">
        <v>38</v>
      </c>
      <c r="C30" s="378" t="s">
        <v>34</v>
      </c>
      <c r="D30" s="362" t="s">
        <v>214</v>
      </c>
      <c r="E30" s="343">
        <v>132</v>
      </c>
      <c r="F30" s="342">
        <v>140</v>
      </c>
      <c r="G30" s="84" t="str">
        <f t="shared" si="8"/>
        <v>Meta Conseguida</v>
      </c>
      <c r="H30" s="2"/>
      <c r="I30" s="343"/>
      <c r="J30" s="342"/>
      <c r="K30" s="84" t="str">
        <f t="shared" si="9"/>
        <v>Introducir Meta e Resultado</v>
      </c>
      <c r="L30" s="2"/>
      <c r="M30" s="343"/>
      <c r="N30" s="342"/>
      <c r="O30" s="84" t="str">
        <f t="shared" si="10"/>
        <v>Introducir Meta e Resultado</v>
      </c>
    </row>
    <row r="31" spans="1:15" s="1" customFormat="1" ht="31.5">
      <c r="A31" s="462" t="s">
        <v>148</v>
      </c>
      <c r="B31" s="387" t="s">
        <v>39</v>
      </c>
      <c r="C31" s="378" t="s">
        <v>34</v>
      </c>
      <c r="D31" s="362" t="s">
        <v>214</v>
      </c>
      <c r="E31" s="341">
        <v>2</v>
      </c>
      <c r="F31" s="342">
        <v>3</v>
      </c>
      <c r="G31" s="84" t="str">
        <f t="shared" si="8"/>
        <v>Meta Conseguida</v>
      </c>
      <c r="H31" s="2"/>
      <c r="I31" s="341"/>
      <c r="J31" s="342"/>
      <c r="K31" s="84" t="str">
        <f t="shared" si="9"/>
        <v>Introducir Meta e Resultado</v>
      </c>
      <c r="L31" s="2"/>
      <c r="M31" s="341"/>
      <c r="N31" s="342"/>
      <c r="O31" s="84" t="str">
        <f t="shared" si="10"/>
        <v>Introducir Meta e Resultado</v>
      </c>
    </row>
    <row r="32" spans="1:15" s="1" customFormat="1" ht="31.5">
      <c r="A32" s="462" t="s">
        <v>144</v>
      </c>
      <c r="B32" s="387" t="s">
        <v>40</v>
      </c>
      <c r="C32" s="378" t="s">
        <v>34</v>
      </c>
      <c r="D32" s="362" t="s">
        <v>214</v>
      </c>
      <c r="E32" s="341">
        <v>3</v>
      </c>
      <c r="F32" s="342">
        <v>3</v>
      </c>
      <c r="G32" s="84" t="str">
        <f t="shared" si="8"/>
        <v>Meta Conseguida</v>
      </c>
      <c r="H32" s="2"/>
      <c r="I32" s="341"/>
      <c r="J32" s="342"/>
      <c r="K32" s="84" t="str">
        <f t="shared" si="9"/>
        <v>Introducir Meta e Resultado</v>
      </c>
      <c r="L32" s="2"/>
      <c r="M32" s="341"/>
      <c r="N32" s="342"/>
      <c r="O32" s="84" t="str">
        <f t="shared" si="10"/>
        <v>Introducir Meta e Resultado</v>
      </c>
    </row>
    <row r="33" spans="1:15" s="1" customFormat="1" ht="31.5">
      <c r="A33" s="462" t="s">
        <v>145</v>
      </c>
      <c r="B33" s="387" t="s">
        <v>41</v>
      </c>
      <c r="C33" s="378" t="s">
        <v>34</v>
      </c>
      <c r="D33" s="362" t="s">
        <v>214</v>
      </c>
      <c r="E33" s="341">
        <v>2</v>
      </c>
      <c r="F33" s="342">
        <v>3</v>
      </c>
      <c r="G33" s="84" t="str">
        <f t="shared" si="8"/>
        <v>Meta Conseguida</v>
      </c>
      <c r="H33" s="2"/>
      <c r="I33" s="341"/>
      <c r="J33" s="342"/>
      <c r="K33" s="84" t="str">
        <f t="shared" si="9"/>
        <v>Introducir Meta e Resultado</v>
      </c>
      <c r="L33" s="2"/>
      <c r="M33" s="341"/>
      <c r="N33" s="342"/>
      <c r="O33" s="84" t="str">
        <f t="shared" si="10"/>
        <v>Introducir Meta e Resultado</v>
      </c>
    </row>
    <row r="34" spans="1:15" s="1" customFormat="1" ht="31.5">
      <c r="A34" s="462" t="s">
        <v>146</v>
      </c>
      <c r="B34" s="387" t="s">
        <v>42</v>
      </c>
      <c r="C34" s="378" t="s">
        <v>34</v>
      </c>
      <c r="D34" s="362" t="s">
        <v>214</v>
      </c>
      <c r="E34" s="341">
        <v>2</v>
      </c>
      <c r="F34" s="342">
        <v>3</v>
      </c>
      <c r="G34" s="84" t="str">
        <f t="shared" si="8"/>
        <v>Meta Conseguida</v>
      </c>
      <c r="H34" s="2"/>
      <c r="I34" s="341"/>
      <c r="J34" s="342"/>
      <c r="K34" s="84" t="str">
        <f t="shared" si="9"/>
        <v>Introducir Meta e Resultado</v>
      </c>
      <c r="L34" s="2"/>
      <c r="M34" s="341"/>
      <c r="N34" s="342"/>
      <c r="O34" s="84" t="str">
        <f t="shared" si="10"/>
        <v>Introducir Meta e Resultado</v>
      </c>
    </row>
    <row r="35" spans="1:15" s="1" customFormat="1" ht="31.5">
      <c r="A35" s="462" t="s">
        <v>147</v>
      </c>
      <c r="B35" s="387" t="s">
        <v>43</v>
      </c>
      <c r="C35" s="378" t="s">
        <v>34</v>
      </c>
      <c r="D35" s="362" t="s">
        <v>214</v>
      </c>
      <c r="E35" s="341">
        <v>19</v>
      </c>
      <c r="F35" s="342">
        <v>20</v>
      </c>
      <c r="G35" s="84" t="str">
        <f t="shared" si="8"/>
        <v>Meta Conseguida</v>
      </c>
      <c r="H35" s="2"/>
      <c r="I35" s="341"/>
      <c r="J35" s="342"/>
      <c r="K35" s="84" t="str">
        <f t="shared" si="9"/>
        <v>Introducir Meta e Resultado</v>
      </c>
      <c r="L35" s="2"/>
      <c r="M35" s="341"/>
      <c r="N35" s="342"/>
      <c r="O35" s="84" t="str">
        <f t="shared" si="10"/>
        <v>Introducir Meta e Resultado</v>
      </c>
    </row>
    <row r="36" spans="1:15" s="1" customFormat="1" ht="31.5">
      <c r="A36" s="463" t="s">
        <v>218</v>
      </c>
      <c r="B36" s="394" t="s">
        <v>44</v>
      </c>
      <c r="C36" s="464" t="s">
        <v>34</v>
      </c>
      <c r="D36" s="363" t="s">
        <v>214</v>
      </c>
      <c r="E36" s="344">
        <v>4.5</v>
      </c>
      <c r="F36" s="345">
        <v>4.7</v>
      </c>
      <c r="G36" s="85" t="str">
        <f t="shared" si="8"/>
        <v>Meta Conseguida</v>
      </c>
      <c r="H36" s="2"/>
      <c r="I36" s="344"/>
      <c r="J36" s="345"/>
      <c r="K36" s="85" t="str">
        <f t="shared" si="9"/>
        <v>Introducir Meta e Resultado</v>
      </c>
      <c r="L36" s="2"/>
      <c r="M36" s="344"/>
      <c r="N36" s="345"/>
      <c r="O36" s="85" t="str">
        <f t="shared" si="10"/>
        <v>Introducir Meta e Resultado</v>
      </c>
    </row>
    <row r="37" spans="1:15">
      <c r="F37" s="160"/>
    </row>
    <row r="38" spans="1:15">
      <c r="F38" s="160"/>
    </row>
    <row r="39" spans="1:15">
      <c r="F39" s="160"/>
    </row>
    <row r="40" spans="1:15">
      <c r="F40" s="160"/>
    </row>
    <row r="41" spans="1:15">
      <c r="F41" s="160"/>
    </row>
    <row r="42" spans="1:15">
      <c r="F42" s="160"/>
    </row>
    <row r="43" spans="1:15">
      <c r="F43" s="160"/>
    </row>
    <row r="44" spans="1:15">
      <c r="F44" s="160"/>
    </row>
  </sheetData>
  <sheetProtection algorithmName="SHA-512" hashValue="PS42sctGEXh4+tlKcNXewvlwvtzCu5vGOGyJpNdHpqt+Hns+m5TRAPr+55qb7C2/tenkoffuicq5JR0nXn349Q==" saltValue="Xk/iM3Nm5rsexoLgPvGMng==" spinCount="100000" sheet="1" objects="1" scenarios="1" formatCells="0" formatColumns="0" formatRows="0"/>
  <protectedRanges>
    <protectedRange algorithmName="SHA-512" hashValue="AS3ImTb27hlvBQpEpXNjaPJsSv5a40N2kqde8BFibPM+CjPZYx9MtGXOgRIMWEG/rJZCdyjB0rYrLOWhW+BxWg==" saltValue="O2Df0jSPGNCAi9SJpto6wg==" spinCount="100000" sqref="M26:N26" name="Rango1"/>
  </protectedRanges>
  <autoFilter ref="A5:G33" xr:uid="{00000000-0009-0000-0000-000002000000}"/>
  <mergeCells count="5">
    <mergeCell ref="A4:B4"/>
    <mergeCell ref="E4:G4"/>
    <mergeCell ref="A2:G2"/>
    <mergeCell ref="I4:K4"/>
    <mergeCell ref="M4:O4"/>
  </mergeCells>
  <conditionalFormatting sqref="F7">
    <cfRule type="cellIs" dxfId="820" priority="204" operator="equal">
      <formula>0</formula>
    </cfRule>
  </conditionalFormatting>
  <conditionalFormatting sqref="F10">
    <cfRule type="cellIs" dxfId="819" priority="155" operator="lessThanOrEqual">
      <formula>E10</formula>
    </cfRule>
    <cfRule type="cellIs" dxfId="818" priority="154" operator="greaterThan">
      <formula>E10</formula>
    </cfRule>
    <cfRule type="cellIs" dxfId="817" priority="153" operator="equal">
      <formula>0</formula>
    </cfRule>
  </conditionalFormatting>
  <conditionalFormatting sqref="F11">
    <cfRule type="cellIs" dxfId="816" priority="197" operator="lessThan">
      <formula>E11</formula>
    </cfRule>
    <cfRule type="cellIs" dxfId="815" priority="198" operator="greaterThanOrEqual">
      <formula>E11</formula>
    </cfRule>
  </conditionalFormatting>
  <conditionalFormatting sqref="F11:F19">
    <cfRule type="cellIs" dxfId="814" priority="189" operator="equal">
      <formula>0</formula>
    </cfRule>
  </conditionalFormatting>
  <conditionalFormatting sqref="F15">
    <cfRule type="cellIs" dxfId="813" priority="191" operator="lessThan">
      <formula>E15</formula>
    </cfRule>
    <cfRule type="cellIs" dxfId="812" priority="192" operator="greaterThanOrEqual">
      <formula>E15</formula>
    </cfRule>
  </conditionalFormatting>
  <conditionalFormatting sqref="F20">
    <cfRule type="cellIs" dxfId="811" priority="131" operator="lessThan">
      <formula>E20</formula>
    </cfRule>
    <cfRule type="cellIs" dxfId="810" priority="132" operator="greaterThanOrEqual">
      <formula>E20</formula>
    </cfRule>
    <cfRule type="cellIs" dxfId="809" priority="130" operator="equal">
      <formula>0</formula>
    </cfRule>
  </conditionalFormatting>
  <conditionalFormatting sqref="F21:F22">
    <cfRule type="cellIs" dxfId="808" priority="186" operator="equal">
      <formula>0</formula>
    </cfRule>
  </conditionalFormatting>
  <conditionalFormatting sqref="F22">
    <cfRule type="cellIs" dxfId="807" priority="187" operator="lessThan">
      <formula>E22</formula>
    </cfRule>
    <cfRule type="cellIs" dxfId="806" priority="188" operator="greaterThanOrEqual">
      <formula>E22</formula>
    </cfRule>
  </conditionalFormatting>
  <conditionalFormatting sqref="F26">
    <cfRule type="cellIs" dxfId="805" priority="17" operator="lessThan">
      <formula>$E26</formula>
    </cfRule>
    <cfRule type="cellIs" dxfId="804" priority="16" operator="equal">
      <formula>0</formula>
    </cfRule>
    <cfRule type="cellIs" dxfId="803" priority="18" operator="greaterThanOrEqual">
      <formula>$E26</formula>
    </cfRule>
  </conditionalFormatting>
  <conditionalFormatting sqref="F27:F36">
    <cfRule type="cellIs" dxfId="802" priority="165" operator="equal">
      <formula>0</formula>
    </cfRule>
    <cfRule type="cellIs" dxfId="801" priority="166" operator="lessThan">
      <formula>E27</formula>
    </cfRule>
    <cfRule type="cellIs" dxfId="800" priority="167" operator="greaterThanOrEqual">
      <formula>E27</formula>
    </cfRule>
  </conditionalFormatting>
  <conditionalFormatting sqref="G7">
    <cfRule type="cellIs" dxfId="799" priority="181" operator="equal">
      <formula>"Resultado Introducido"</formula>
    </cfRule>
    <cfRule type="cellIs" dxfId="798" priority="180" operator="equal">
      <formula>"Introducir resultado"</formula>
    </cfRule>
    <cfRule type="cellIs" dxfId="797" priority="182" operator="equal">
      <formula>"Meta no Conseguida"</formula>
    </cfRule>
  </conditionalFormatting>
  <conditionalFormatting sqref="G10:G11">
    <cfRule type="cellIs" dxfId="796" priority="134" operator="equal">
      <formula>"Meta Conseguida"</formula>
    </cfRule>
    <cfRule type="cellIs" dxfId="795" priority="135" operator="equal">
      <formula>"Meta non Conseguida"</formula>
    </cfRule>
  </conditionalFormatting>
  <conditionalFormatting sqref="G10:G23">
    <cfRule type="cellIs" dxfId="794" priority="127" operator="equal">
      <formula>"Introducir resultado"</formula>
    </cfRule>
  </conditionalFormatting>
  <conditionalFormatting sqref="G12:G14">
    <cfRule type="cellIs" dxfId="793" priority="178" operator="equal">
      <formula>"Resultado Introducido"</formula>
    </cfRule>
    <cfRule type="cellIs" dxfId="792" priority="179" operator="equal">
      <formula>"Meta no Conseguida"</formula>
    </cfRule>
  </conditionalFormatting>
  <conditionalFormatting sqref="G15">
    <cfRule type="cellIs" dxfId="791" priority="146" operator="equal">
      <formula>"Meta non Conseguida"</formula>
    </cfRule>
    <cfRule type="cellIs" dxfId="790" priority="145" operator="equal">
      <formula>"Meta Conseguida"</formula>
    </cfRule>
  </conditionalFormatting>
  <conditionalFormatting sqref="G16:G19">
    <cfRule type="cellIs" dxfId="789" priority="173" operator="equal">
      <formula>"Meta no Conseguida"</formula>
    </cfRule>
    <cfRule type="cellIs" dxfId="788" priority="172" operator="equal">
      <formula>"Indicador Completado"</formula>
    </cfRule>
  </conditionalFormatting>
  <conditionalFormatting sqref="G20">
    <cfRule type="cellIs" dxfId="787" priority="129" operator="equal">
      <formula>"Meta non Conseguida"</formula>
    </cfRule>
    <cfRule type="cellIs" dxfId="786" priority="128" operator="equal">
      <formula>"Meta Conseguida"</formula>
    </cfRule>
  </conditionalFormatting>
  <conditionalFormatting sqref="G21">
    <cfRule type="cellIs" dxfId="785" priority="170" operator="equal">
      <formula>"Meta no Conseguida"</formula>
    </cfRule>
    <cfRule type="cellIs" dxfId="784" priority="169" operator="equal">
      <formula>"Indicador Completado"</formula>
    </cfRule>
  </conditionalFormatting>
  <conditionalFormatting sqref="G22">
    <cfRule type="cellIs" dxfId="783" priority="185" operator="equal">
      <formula>"Meta non Conseguida"</formula>
    </cfRule>
  </conditionalFormatting>
  <conditionalFormatting sqref="G22:G23">
    <cfRule type="cellIs" dxfId="782" priority="184" operator="equal">
      <formula>"Meta Conseguida"</formula>
    </cfRule>
  </conditionalFormatting>
  <conditionalFormatting sqref="G23">
    <cfRule type="cellIs" dxfId="781" priority="207" operator="equal">
      <formula>"Meta no Conseguida"</formula>
    </cfRule>
  </conditionalFormatting>
  <conditionalFormatting sqref="G26">
    <cfRule type="cellIs" dxfId="780" priority="15" operator="equal">
      <formula>"Ningunha Meta Alcanzada"</formula>
    </cfRule>
    <cfRule type="cellIs" dxfId="779" priority="14" operator="equal">
      <formula>"Meta Parcialmente Alcanzada"</formula>
    </cfRule>
    <cfRule type="cellIs" dxfId="778" priority="13" operator="equal">
      <formula>"Meta Totalmente Alcanzada"</formula>
    </cfRule>
  </conditionalFormatting>
  <conditionalFormatting sqref="G27:G36">
    <cfRule type="cellIs" dxfId="777" priority="164" operator="equal">
      <formula>"Meta non Conseguida"</formula>
    </cfRule>
    <cfRule type="cellIs" dxfId="776" priority="163" operator="equal">
      <formula>"Meta Conseguida"</formula>
    </cfRule>
    <cfRule type="cellIs" dxfId="775" priority="162" operator="equal">
      <formula>"Introducir resultado"</formula>
    </cfRule>
  </conditionalFormatting>
  <conditionalFormatting sqref="J7">
    <cfRule type="cellIs" dxfId="774" priority="143" operator="equal">
      <formula>0</formula>
    </cfRule>
  </conditionalFormatting>
  <conditionalFormatting sqref="J10">
    <cfRule type="cellIs" dxfId="773" priority="152" operator="lessThanOrEqual">
      <formula>I10</formula>
    </cfRule>
    <cfRule type="cellIs" dxfId="772" priority="151" operator="greaterThan">
      <formula>I10</formula>
    </cfRule>
  </conditionalFormatting>
  <conditionalFormatting sqref="J10:J20">
    <cfRule type="cellIs" dxfId="771" priority="61" operator="equal">
      <formula>0</formula>
    </cfRule>
  </conditionalFormatting>
  <conditionalFormatting sqref="J11">
    <cfRule type="cellIs" dxfId="770" priority="93" operator="lessThan">
      <formula>I11</formula>
    </cfRule>
    <cfRule type="cellIs" dxfId="769" priority="94" operator="greaterThanOrEqual">
      <formula>I11</formula>
    </cfRule>
  </conditionalFormatting>
  <conditionalFormatting sqref="J15">
    <cfRule type="cellIs" dxfId="768" priority="87" operator="lessThan">
      <formula>I15</formula>
    </cfRule>
    <cfRule type="cellIs" dxfId="767" priority="88" operator="greaterThanOrEqual">
      <formula>I15</formula>
    </cfRule>
  </conditionalFormatting>
  <conditionalFormatting sqref="J20">
    <cfRule type="cellIs" dxfId="766" priority="62" operator="lessThan">
      <formula>I20</formula>
    </cfRule>
    <cfRule type="cellIs" dxfId="765" priority="63" operator="greaterThanOrEqual">
      <formula>I20</formula>
    </cfRule>
  </conditionalFormatting>
  <conditionalFormatting sqref="J21:J22">
    <cfRule type="cellIs" dxfId="764" priority="82" operator="equal">
      <formula>0</formula>
    </cfRule>
  </conditionalFormatting>
  <conditionalFormatting sqref="J22">
    <cfRule type="cellIs" dxfId="763" priority="83" operator="lessThan">
      <formula>I22</formula>
    </cfRule>
    <cfRule type="cellIs" dxfId="762" priority="84" operator="greaterThanOrEqual">
      <formula>I22</formula>
    </cfRule>
  </conditionalFormatting>
  <conditionalFormatting sqref="J26">
    <cfRule type="cellIs" dxfId="761" priority="12" operator="greaterThanOrEqual">
      <formula>$E26</formula>
    </cfRule>
    <cfRule type="cellIs" dxfId="760" priority="10" operator="equal">
      <formula>0</formula>
    </cfRule>
    <cfRule type="cellIs" dxfId="759" priority="11" operator="lessThan">
      <formula>$E26</formula>
    </cfRule>
  </conditionalFormatting>
  <conditionalFormatting sqref="J27:J36">
    <cfRule type="cellIs" dxfId="758" priority="125" operator="lessThan">
      <formula>I27</formula>
    </cfRule>
    <cfRule type="cellIs" dxfId="757" priority="126" operator="greaterThanOrEqual">
      <formula>I27</formula>
    </cfRule>
    <cfRule type="cellIs" dxfId="756" priority="124" operator="equal">
      <formula>0</formula>
    </cfRule>
  </conditionalFormatting>
  <conditionalFormatting sqref="K7">
    <cfRule type="cellIs" dxfId="755" priority="141" operator="equal">
      <formula>"Resultado Introducido"</formula>
    </cfRule>
    <cfRule type="cellIs" dxfId="754" priority="142" operator="equal">
      <formula>"Meta no Conseguida"</formula>
    </cfRule>
    <cfRule type="cellIs" dxfId="753" priority="140" operator="equal">
      <formula>"Introducir resultado"</formula>
    </cfRule>
  </conditionalFormatting>
  <conditionalFormatting sqref="K10:K11">
    <cfRule type="cellIs" dxfId="752" priority="91" operator="equal">
      <formula>"Meta non Conseguida"</formula>
    </cfRule>
    <cfRule type="cellIs" dxfId="751" priority="90" operator="equal">
      <formula>"Meta Conseguida"</formula>
    </cfRule>
  </conditionalFormatting>
  <conditionalFormatting sqref="K10:K23">
    <cfRule type="cellIs" dxfId="750" priority="58" operator="equal">
      <formula>"Introducir resultado"</formula>
    </cfRule>
  </conditionalFormatting>
  <conditionalFormatting sqref="K12:K14">
    <cfRule type="cellIs" dxfId="749" priority="77" operator="equal">
      <formula>"Resultado Introducido"</formula>
    </cfRule>
    <cfRule type="cellIs" dxfId="748" priority="78" operator="equal">
      <formula>"Meta no Conseguida"</formula>
    </cfRule>
  </conditionalFormatting>
  <conditionalFormatting sqref="K15">
    <cfRule type="cellIs" dxfId="747" priority="65" operator="equal">
      <formula>"Meta Conseguida"</formula>
    </cfRule>
    <cfRule type="cellIs" dxfId="746" priority="66" operator="equal">
      <formula>"Meta non Conseguida"</formula>
    </cfRule>
  </conditionalFormatting>
  <conditionalFormatting sqref="K16:K19">
    <cfRule type="cellIs" dxfId="745" priority="72" operator="equal">
      <formula>"Meta no Conseguida"</formula>
    </cfRule>
    <cfRule type="cellIs" dxfId="744" priority="71" operator="equal">
      <formula>"Indicador Completado"</formula>
    </cfRule>
  </conditionalFormatting>
  <conditionalFormatting sqref="K20">
    <cfRule type="cellIs" dxfId="743" priority="60" operator="equal">
      <formula>"Meta non Conseguida"</formula>
    </cfRule>
    <cfRule type="cellIs" dxfId="742" priority="59" operator="equal">
      <formula>"Meta Conseguida"</formula>
    </cfRule>
  </conditionalFormatting>
  <conditionalFormatting sqref="K21">
    <cfRule type="cellIs" dxfId="741" priority="69" operator="equal">
      <formula>"Meta no Conseguida"</formula>
    </cfRule>
    <cfRule type="cellIs" dxfId="740" priority="68" operator="equal">
      <formula>"Indicador Completado"</formula>
    </cfRule>
  </conditionalFormatting>
  <conditionalFormatting sqref="K22">
    <cfRule type="cellIs" dxfId="739" priority="81" operator="equal">
      <formula>"Meta non Conseguida"</formula>
    </cfRule>
  </conditionalFormatting>
  <conditionalFormatting sqref="K22:K23">
    <cfRule type="cellIs" dxfId="738" priority="80" operator="equal">
      <formula>"Meta Conseguida"</formula>
    </cfRule>
  </conditionalFormatting>
  <conditionalFormatting sqref="K23">
    <cfRule type="cellIs" dxfId="737" priority="202" operator="equal">
      <formula>"Meta no Conseguida"</formula>
    </cfRule>
  </conditionalFormatting>
  <conditionalFormatting sqref="K26">
    <cfRule type="cellIs" dxfId="736" priority="8" operator="equal">
      <formula>"Meta Parcialmente Alcanzada"</formula>
    </cfRule>
    <cfRule type="cellIs" dxfId="735" priority="9" operator="equal">
      <formula>"Ningunha Meta Alcanzada"</formula>
    </cfRule>
    <cfRule type="cellIs" dxfId="734" priority="7" operator="equal">
      <formula>"Meta Totalmente Alcanzada"</formula>
    </cfRule>
  </conditionalFormatting>
  <conditionalFormatting sqref="K27:K36">
    <cfRule type="cellIs" dxfId="733" priority="121" operator="equal">
      <formula>"Introducir resultado"</formula>
    </cfRule>
    <cfRule type="cellIs" dxfId="732" priority="122" operator="equal">
      <formula>"Meta Conseguida"</formula>
    </cfRule>
    <cfRule type="cellIs" dxfId="731" priority="123" operator="equal">
      <formula>"Meta non Conseguida"</formula>
    </cfRule>
  </conditionalFormatting>
  <conditionalFormatting sqref="N7">
    <cfRule type="cellIs" dxfId="730" priority="139" operator="equal">
      <formula>0</formula>
    </cfRule>
  </conditionalFormatting>
  <conditionalFormatting sqref="N10">
    <cfRule type="cellIs" dxfId="729" priority="102" operator="lessThanOrEqual">
      <formula>M10</formula>
    </cfRule>
    <cfRule type="cellIs" dxfId="728" priority="101" operator="greaterThan">
      <formula>M10</formula>
    </cfRule>
  </conditionalFormatting>
  <conditionalFormatting sqref="N10:N20">
    <cfRule type="cellIs" dxfId="727" priority="22" operator="equal">
      <formula>0</formula>
    </cfRule>
  </conditionalFormatting>
  <conditionalFormatting sqref="N11">
    <cfRule type="cellIs" dxfId="726" priority="55" operator="greaterThanOrEqual">
      <formula>M11</formula>
    </cfRule>
    <cfRule type="cellIs" dxfId="725" priority="54" operator="lessThan">
      <formula>M11</formula>
    </cfRule>
  </conditionalFormatting>
  <conditionalFormatting sqref="N15">
    <cfRule type="cellIs" dxfId="724" priority="49" operator="greaterThanOrEqual">
      <formula>M15</formula>
    </cfRule>
    <cfRule type="cellIs" dxfId="723" priority="48" operator="lessThan">
      <formula>M15</formula>
    </cfRule>
  </conditionalFormatting>
  <conditionalFormatting sqref="N20">
    <cfRule type="cellIs" dxfId="722" priority="24" operator="greaterThanOrEqual">
      <formula>M20</formula>
    </cfRule>
    <cfRule type="cellIs" dxfId="721" priority="23" operator="lessThan">
      <formula>M20</formula>
    </cfRule>
  </conditionalFormatting>
  <conditionalFormatting sqref="N21:N22">
    <cfRule type="cellIs" dxfId="720" priority="43" operator="equal">
      <formula>0</formula>
    </cfRule>
  </conditionalFormatting>
  <conditionalFormatting sqref="N22">
    <cfRule type="cellIs" dxfId="719" priority="45" operator="greaterThanOrEqual">
      <formula>M22</formula>
    </cfRule>
    <cfRule type="cellIs" dxfId="718" priority="44" operator="lessThan">
      <formula>M22</formula>
    </cfRule>
  </conditionalFormatting>
  <conditionalFormatting sqref="N26">
    <cfRule type="cellIs" dxfId="717" priority="6" operator="greaterThanOrEqual">
      <formula>$E26</formula>
    </cfRule>
    <cfRule type="cellIs" dxfId="716" priority="5" operator="lessThan">
      <formula>$E26</formula>
    </cfRule>
    <cfRule type="cellIs" dxfId="715" priority="4" operator="equal">
      <formula>0</formula>
    </cfRule>
  </conditionalFormatting>
  <conditionalFormatting sqref="N27:N36">
    <cfRule type="cellIs" dxfId="714" priority="112" operator="equal">
      <formula>0</formula>
    </cfRule>
    <cfRule type="cellIs" dxfId="713" priority="114" operator="greaterThanOrEqual">
      <formula>M27</formula>
    </cfRule>
    <cfRule type="cellIs" dxfId="712" priority="113" operator="lessThan">
      <formula>M27</formula>
    </cfRule>
  </conditionalFormatting>
  <conditionalFormatting sqref="O7">
    <cfRule type="cellIs" dxfId="711" priority="138" operator="equal">
      <formula>"Meta no Conseguida"</formula>
    </cfRule>
    <cfRule type="cellIs" dxfId="710" priority="137" operator="equal">
      <formula>"Resultado Introducido"</formula>
    </cfRule>
    <cfRule type="cellIs" dxfId="709" priority="136" operator="equal">
      <formula>"Introducir resultado"</formula>
    </cfRule>
  </conditionalFormatting>
  <conditionalFormatting sqref="O10:O11">
    <cfRule type="cellIs" dxfId="708" priority="52" operator="equal">
      <formula>"Meta non Conseguida"</formula>
    </cfRule>
    <cfRule type="cellIs" dxfId="707" priority="51" operator="equal">
      <formula>"Meta Conseguida"</formula>
    </cfRule>
  </conditionalFormatting>
  <conditionalFormatting sqref="O10:O22">
    <cfRule type="cellIs" dxfId="706" priority="19" operator="equal">
      <formula>"Introducir resultado"</formula>
    </cfRule>
  </conditionalFormatting>
  <conditionalFormatting sqref="O12:O14">
    <cfRule type="cellIs" dxfId="705" priority="39" operator="equal">
      <formula>"Meta no Conseguida"</formula>
    </cfRule>
    <cfRule type="cellIs" dxfId="704" priority="38" operator="equal">
      <formula>"Resultado Introducido"</formula>
    </cfRule>
  </conditionalFormatting>
  <conditionalFormatting sqref="O15">
    <cfRule type="cellIs" dxfId="703" priority="27" operator="equal">
      <formula>"Meta non Conseguida"</formula>
    </cfRule>
    <cfRule type="cellIs" dxfId="702" priority="26" operator="equal">
      <formula>"Meta Conseguida"</formula>
    </cfRule>
  </conditionalFormatting>
  <conditionalFormatting sqref="O16:O19">
    <cfRule type="cellIs" dxfId="701" priority="33" operator="equal">
      <formula>"Meta no Conseguida"</formula>
    </cfRule>
    <cfRule type="cellIs" dxfId="700" priority="32" operator="equal">
      <formula>"Indicador Completado"</formula>
    </cfRule>
  </conditionalFormatting>
  <conditionalFormatting sqref="O20">
    <cfRule type="cellIs" dxfId="699" priority="21" operator="equal">
      <formula>"Meta non Conseguida"</formula>
    </cfRule>
    <cfRule type="cellIs" dxfId="698" priority="20" operator="equal">
      <formula>"Meta Conseguida"</formula>
    </cfRule>
  </conditionalFormatting>
  <conditionalFormatting sqref="O21">
    <cfRule type="cellIs" dxfId="697" priority="30" operator="equal">
      <formula>"Meta no Conseguida"</formula>
    </cfRule>
    <cfRule type="cellIs" dxfId="696" priority="29" operator="equal">
      <formula>"Indicador Completado"</formula>
    </cfRule>
  </conditionalFormatting>
  <conditionalFormatting sqref="O22">
    <cfRule type="cellIs" dxfId="695" priority="41" operator="equal">
      <formula>"Meta Conseguida"</formula>
    </cfRule>
    <cfRule type="cellIs" dxfId="694" priority="42" operator="equal">
      <formula>"Meta non Conseguida"</formula>
    </cfRule>
  </conditionalFormatting>
  <conditionalFormatting sqref="O26">
    <cfRule type="cellIs" dxfId="693" priority="2" operator="equal">
      <formula>"Meta Parcialmente Alcanzada"</formula>
    </cfRule>
    <cfRule type="cellIs" dxfId="692" priority="3" operator="equal">
      <formula>"Ningunha Meta Alcanzada"</formula>
    </cfRule>
    <cfRule type="cellIs" dxfId="691" priority="1" operator="equal">
      <formula>"Meta Totalmente Alcanzada"</formula>
    </cfRule>
  </conditionalFormatting>
  <conditionalFormatting sqref="O27:O36">
    <cfRule type="cellIs" dxfId="690" priority="110" operator="equal">
      <formula>"Meta Conseguida"</formula>
    </cfRule>
    <cfRule type="cellIs" dxfId="689" priority="111" operator="equal">
      <formula>"Meta non Conseguida"</formula>
    </cfRule>
    <cfRule type="cellIs" dxfId="688" priority="109" operator="equal">
      <formula>"Introducir resultado"</formula>
    </cfRule>
  </conditionalFormatting>
  <pageMargins left="0.70866141732283505" right="0.70866141732283505" top="0.74803149606299202" bottom="0.74803149606299202" header="0.31496062992126" footer="0.31496062992126"/>
  <pageSetup paperSize="9" scale="46"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BE39"/>
  <sheetViews>
    <sheetView zoomScale="85" zoomScaleNormal="85" workbookViewId="0">
      <pane ySplit="5" topLeftCell="A6" activePane="bottomLeft" state="frozen"/>
      <selection pane="bottomLeft" activeCell="E7" sqref="E7"/>
    </sheetView>
  </sheetViews>
  <sheetFormatPr baseColWidth="10" defaultColWidth="11.42578125" defaultRowHeight="15"/>
  <cols>
    <col min="1" max="1" width="8.85546875" style="3" customWidth="1"/>
    <col min="2" max="2" width="48.5703125" style="1" bestFit="1" customWidth="1"/>
    <col min="3" max="3" width="46.7109375" style="1" customWidth="1"/>
    <col min="4" max="4" width="13.42578125" style="2" customWidth="1"/>
    <col min="5" max="5" width="15.140625" style="3" customWidth="1"/>
    <col min="6" max="6" width="23.7109375" style="3" customWidth="1"/>
    <col min="7" max="7" width="4.42578125" customWidth="1"/>
    <col min="8" max="8" width="13.7109375" style="2" bestFit="1" customWidth="1"/>
    <col min="9" max="9" width="19.7109375" style="3" customWidth="1"/>
    <col min="10" max="10" width="23.85546875" style="3" customWidth="1"/>
    <col min="11" max="11" width="2.7109375" customWidth="1"/>
    <col min="12" max="12" width="15" style="2" customWidth="1"/>
    <col min="13" max="13" width="15.5703125" style="2" customWidth="1"/>
    <col min="14" max="14" width="25.28515625" style="2" customWidth="1"/>
    <col min="15" max="26" width="11.42578125" style="2"/>
    <col min="27" max="27" width="20.7109375" style="2" customWidth="1"/>
    <col min="28" max="52" width="11.42578125" style="2"/>
    <col min="53" max="53" width="20.7109375" style="2" customWidth="1"/>
    <col min="54" max="56" width="11.42578125" style="2"/>
    <col min="57" max="57" width="20.7109375" style="2" customWidth="1"/>
    <col min="58" max="16384" width="11.42578125" style="2"/>
  </cols>
  <sheetData>
    <row r="1" spans="1:57" s="56" customFormat="1" ht="45.75" customHeight="1" thickBot="1">
      <c r="A1" s="498" t="s">
        <v>266</v>
      </c>
      <c r="B1" s="499"/>
      <c r="C1" s="499"/>
      <c r="D1" s="500" t="s">
        <v>201</v>
      </c>
      <c r="E1" s="501"/>
      <c r="F1" s="229">
        <f>+GBBAA!F11+Centro!F6</f>
        <v>77</v>
      </c>
      <c r="H1" s="491" t="s">
        <v>201</v>
      </c>
      <c r="I1" s="492"/>
      <c r="J1" s="229">
        <f>+GBBAA!J11+Centro!J6</f>
        <v>0</v>
      </c>
      <c r="L1" s="491" t="s">
        <v>201</v>
      </c>
      <c r="M1" s="492"/>
      <c r="N1" s="229">
        <f>+GBBAA!N11+Centro!N6</f>
        <v>0</v>
      </c>
      <c r="AA1" s="281" t="s">
        <v>351</v>
      </c>
      <c r="BA1" s="281" t="s">
        <v>351</v>
      </c>
      <c r="BE1" s="281" t="s">
        <v>351</v>
      </c>
    </row>
    <row r="2" spans="1:57" s="1" customFormat="1" ht="38.25" thickBot="1">
      <c r="A2" s="496" t="s">
        <v>165</v>
      </c>
      <c r="B2" s="497"/>
      <c r="C2" s="497"/>
      <c r="D2" s="502" t="s">
        <v>202</v>
      </c>
      <c r="E2" s="503"/>
      <c r="F2" s="230">
        <f>+IFERROR((GBBAA!F11+Centro!F6)/(GBBAA!E11+Centro!E6),0)</f>
        <v>1</v>
      </c>
      <c r="H2" s="491" t="s">
        <v>202</v>
      </c>
      <c r="I2" s="492"/>
      <c r="J2" s="230">
        <f>+IFERROR((GBBAA!J11+Centro!J6)/(GBBAA!I11+Centro!I6),0)</f>
        <v>0</v>
      </c>
      <c r="L2" s="491" t="s">
        <v>202</v>
      </c>
      <c r="M2" s="492"/>
      <c r="N2" s="230">
        <f>+IFERROR((GBBAA!N11+Centro!N6)/(GBBAA!M11+Centro!M6),0)</f>
        <v>0</v>
      </c>
      <c r="AA2" s="282" t="str">
        <f>+$F$5</f>
        <v>Grao en Belas Artes</v>
      </c>
      <c r="BA2" s="282">
        <f>+$G$5</f>
        <v>0</v>
      </c>
      <c r="BE2" s="282">
        <f>+$G$5</f>
        <v>0</v>
      </c>
    </row>
    <row r="3" spans="1:57" s="1" customFormat="1" ht="6" customHeight="1" thickBot="1">
      <c r="A3" s="46"/>
      <c r="B3" s="46"/>
      <c r="C3" s="46"/>
      <c r="I3" s="23"/>
      <c r="J3" s="23"/>
      <c r="M3" s="23"/>
      <c r="N3" s="23"/>
      <c r="AA3" s="283"/>
      <c r="BA3" s="283"/>
      <c r="BE3" s="283"/>
    </row>
    <row r="4" spans="1:57" ht="36.75" customHeight="1" thickBot="1">
      <c r="A4" s="484" t="s">
        <v>163</v>
      </c>
      <c r="B4" s="489"/>
      <c r="C4" s="57" t="s">
        <v>105</v>
      </c>
      <c r="D4" s="493" t="str">
        <f>+Centro!E4</f>
        <v>Curso 23-24</v>
      </c>
      <c r="E4" s="494"/>
      <c r="F4" s="495"/>
      <c r="H4" s="493" t="str">
        <f>+Centro!I4</f>
        <v>Curso X+1</v>
      </c>
      <c r="I4" s="494"/>
      <c r="J4" s="495"/>
      <c r="L4" s="493" t="str">
        <f>+Centro!M4</f>
        <v>Curso X+2</v>
      </c>
      <c r="M4" s="494"/>
      <c r="N4" s="495"/>
      <c r="AA4" s="234" t="str">
        <f>+$D$4</f>
        <v>Curso 23-24</v>
      </c>
      <c r="BA4" s="234" t="str">
        <f>+$H$4</f>
        <v>Curso X+1</v>
      </c>
      <c r="BE4" s="234" t="str">
        <f>+$H$4</f>
        <v>Curso X+1</v>
      </c>
    </row>
    <row r="5" spans="1:57" ht="38.25" thickBot="1">
      <c r="A5" s="228" t="s">
        <v>164</v>
      </c>
      <c r="B5" s="228" t="s">
        <v>96</v>
      </c>
      <c r="C5" s="228" t="s">
        <v>106</v>
      </c>
      <c r="D5" s="231" t="s">
        <v>203</v>
      </c>
      <c r="E5" s="232" t="s">
        <v>169</v>
      </c>
      <c r="F5" s="233" t="s">
        <v>267</v>
      </c>
      <c r="H5" s="231" t="s">
        <v>203</v>
      </c>
      <c r="I5" s="232" t="s">
        <v>169</v>
      </c>
      <c r="J5" s="233" t="s">
        <v>267</v>
      </c>
      <c r="L5" s="231" t="s">
        <v>203</v>
      </c>
      <c r="M5" s="232" t="s">
        <v>169</v>
      </c>
      <c r="N5" s="233" t="s">
        <v>267</v>
      </c>
      <c r="AA5" s="235" t="s">
        <v>346</v>
      </c>
      <c r="BA5" s="235" t="s">
        <v>346</v>
      </c>
      <c r="BE5" s="235" t="s">
        <v>346</v>
      </c>
    </row>
    <row r="6" spans="1:57" s="50" customFormat="1" ht="18.75" customHeight="1">
      <c r="A6" s="29" t="s">
        <v>0</v>
      </c>
      <c r="B6" s="30"/>
      <c r="C6" s="30"/>
      <c r="D6" s="33"/>
      <c r="E6" s="31"/>
      <c r="F6" s="31"/>
      <c r="H6" s="33"/>
      <c r="I6" s="31"/>
      <c r="J6" s="31"/>
      <c r="L6" s="33"/>
      <c r="M6" s="31"/>
      <c r="N6" s="31"/>
      <c r="AA6" s="236"/>
      <c r="BA6" s="236"/>
      <c r="BE6" s="236"/>
    </row>
    <row r="7" spans="1:57" ht="30" customHeight="1">
      <c r="A7" s="98" t="str">
        <f>+GBBAA!A7</f>
        <v>I1-I2</v>
      </c>
      <c r="B7" s="105" t="str">
        <f>+GBBAA!B7</f>
        <v>Nº Estudantes de novo ingreso (Grao e Máster)</v>
      </c>
      <c r="C7" s="58" t="str">
        <f>+GBBAA!C7</f>
        <v>AC-01: Acceso, evolución e Expedición de Titulos Oficiais</v>
      </c>
      <c r="D7" s="246">
        <f t="shared" ref="D7:D14" si="0">+AVERAGE(AA7:AA7)</f>
        <v>1</v>
      </c>
      <c r="E7" s="247" t="s">
        <v>184</v>
      </c>
      <c r="F7" s="248" t="str">
        <f>+IF(GBBAA!$G$7="Meta Conseguida","OK","NO OK")</f>
        <v>OK</v>
      </c>
      <c r="H7" s="246">
        <f t="shared" ref="H7:H14" si="1">+AVERAGE(BA7:BA7)</f>
        <v>0</v>
      </c>
      <c r="I7" s="247" t="s">
        <v>184</v>
      </c>
      <c r="J7" s="248" t="str">
        <f>+IF(GBBAA!K$7="Meta Conseguida","OK","NO OK")</f>
        <v>NO OK</v>
      </c>
      <c r="L7" s="246">
        <f t="shared" ref="L7:L14" si="2">+AVERAGE(BE7:BE7)</f>
        <v>0</v>
      </c>
      <c r="M7" s="247" t="s">
        <v>184</v>
      </c>
      <c r="N7" s="248" t="str">
        <f>+IF(GBBAA!O$7="Meta Conseguida","OK","NO OK")</f>
        <v>NO OK</v>
      </c>
      <c r="AA7" s="237">
        <f>+IF($F$7="NO OK",0,1)</f>
        <v>1</v>
      </c>
      <c r="BA7" s="237">
        <f>+IF(J7="NO OK",0,1)</f>
        <v>0</v>
      </c>
      <c r="BE7" s="237">
        <f>+IF(N7="NO OK",0,1)</f>
        <v>0</v>
      </c>
    </row>
    <row r="8" spans="1:57" ht="30" customHeight="1">
      <c r="A8" s="104" t="str">
        <f>+GBBAA!A8</f>
        <v>I3</v>
      </c>
      <c r="B8" s="61" t="str">
        <f>+GBBAA!B8</f>
        <v>Indicadores de mobilidade do estudantado</v>
      </c>
      <c r="C8" s="106" t="str">
        <f>+GBBAA!C8</f>
        <v>DO-0205: Xestión da mobilidade</v>
      </c>
      <c r="D8" s="249">
        <f t="shared" si="0"/>
        <v>1</v>
      </c>
      <c r="E8" s="250" t="s">
        <v>184</v>
      </c>
      <c r="F8" s="251" t="str">
        <f>+IFERROR(IF(GBBAA!$F$8/GBBAA!$E$8=1,"OK",IF(GBBAA!$F$8=0,"NO OK","PARCIAL")),"NO OK")</f>
        <v>OK</v>
      </c>
      <c r="H8" s="249">
        <f t="shared" si="1"/>
        <v>0</v>
      </c>
      <c r="I8" s="250" t="s">
        <v>184</v>
      </c>
      <c r="J8" s="251" t="str">
        <f>+IFERROR(IF(GBBAA!J$8/GBBAA!I$8=1,"OK",IF(GBBAA!J$8=0,"NO OK","PARCIAL")),"NO OK")</f>
        <v>NO OK</v>
      </c>
      <c r="L8" s="249">
        <f t="shared" si="2"/>
        <v>0</v>
      </c>
      <c r="M8" s="250" t="s">
        <v>184</v>
      </c>
      <c r="N8" s="251" t="str">
        <f>+IFERROR(IF(GBBAA!N$8/GBBAA!M$8=1,"OK",IF(GBBAA!N$8=0,"NO OK","PARCIAL")),"NO OK")</f>
        <v>NO OK</v>
      </c>
      <c r="AA8" s="238">
        <f>+IFERROR(GBBAA!$F$8/GBBAA!$E$8,0)</f>
        <v>1</v>
      </c>
      <c r="BA8" s="238">
        <f>+IFERROR(GBBAA!J$8/GBBAA!I$8,0)</f>
        <v>0</v>
      </c>
      <c r="BE8" s="238">
        <f>+IFERROR(GBBAA!N$8/GBBAA!M$8,0)</f>
        <v>0</v>
      </c>
    </row>
    <row r="9" spans="1:57" ht="39" customHeight="1">
      <c r="A9" s="104" t="str">
        <f>+GBBAA!A11</f>
        <v>I4</v>
      </c>
      <c r="B9" s="61" t="str">
        <f>+GBBAA!B11</f>
        <v>Resultados dos indicadores do SGC</v>
      </c>
      <c r="C9" s="106" t="s">
        <v>166</v>
      </c>
      <c r="D9" s="249">
        <f t="shared" si="0"/>
        <v>1</v>
      </c>
      <c r="E9" s="250" t="s">
        <v>184</v>
      </c>
      <c r="F9" s="251" t="str">
        <f>+IFERROR(IF(GBBAA!$F$11/GBBAA!$E$11=1,"OK",IF(GBBAA!$F$11=0,"NO OK","PARCIAL")),"NO OK")</f>
        <v>OK</v>
      </c>
      <c r="H9" s="249">
        <f t="shared" si="1"/>
        <v>0</v>
      </c>
      <c r="I9" s="250" t="s">
        <v>184</v>
      </c>
      <c r="J9" s="251" t="str">
        <f>+IFERROR(IF(GBBAA!J$11/GBBAA!I$11=1,"OK",IF(GBBAA!J$11=0,"NO OK","PARCIAL")),"NO OK")</f>
        <v>NO OK</v>
      </c>
      <c r="L9" s="249">
        <f t="shared" si="2"/>
        <v>0</v>
      </c>
      <c r="M9" s="250" t="s">
        <v>184</v>
      </c>
      <c r="N9" s="251" t="str">
        <f>+IFERROR(IF(GBBAA!N$11/GBBAA!M$11=1,"OK",IF(GBBAA!N$11=0,"NO OK","PARCIAL")),"NO OK")</f>
        <v>NO OK</v>
      </c>
      <c r="AA9" s="238">
        <f>+IFERROR(GBBAA!$F$11/GBBAA!$E$11,0)</f>
        <v>1</v>
      </c>
      <c r="BA9" s="238">
        <f>+IFERROR(GBBAA!J11/GBBAA!I11,0)</f>
        <v>0</v>
      </c>
      <c r="BE9" s="238">
        <f>+IFERROR(GBBAA!N11/GBBAA!M11,0)</f>
        <v>0</v>
      </c>
    </row>
    <row r="10" spans="1:57" ht="30" customHeight="1">
      <c r="A10" s="104" t="str">
        <f>+GBBAA!A12</f>
        <v>I5</v>
      </c>
      <c r="B10" s="61" t="str">
        <f>+GBBAA!B12</f>
        <v>Indicadores de formación do PDI</v>
      </c>
      <c r="C10" s="106" t="str">
        <f>+GBBAA!C12</f>
        <v>PE-02 Xestión de PDI</v>
      </c>
      <c r="D10" s="249">
        <f t="shared" si="0"/>
        <v>1</v>
      </c>
      <c r="E10" s="250" t="s">
        <v>184</v>
      </c>
      <c r="F10" s="251" t="str">
        <f>+IFERROR(IF(GBBAA!$F$12/GBBAA!$E$12=1,"OK",IF(GBBAA!$F$12=0,"NO OK","PARCIAL")),"NO OK")</f>
        <v>OK</v>
      </c>
      <c r="H10" s="249">
        <f t="shared" si="1"/>
        <v>0</v>
      </c>
      <c r="I10" s="250" t="s">
        <v>184</v>
      </c>
      <c r="J10" s="251" t="str">
        <f>+IFERROR(IF(GBBAA!J$12/GBBAA!I$12=1,"OK",IF(GBBAA!J$12=0,"NO OK","PARCIAL")),"NO OK")</f>
        <v>NO OK</v>
      </c>
      <c r="L10" s="249">
        <f t="shared" si="2"/>
        <v>0</v>
      </c>
      <c r="M10" s="250" t="s">
        <v>184</v>
      </c>
      <c r="N10" s="251" t="str">
        <f>+IFERROR(IF(GBBAA!N$12/GBBAA!M$12=1,"OK",IF(GBBAA!N$12=0,"NO OK","PARCIAL")),"NO OK")</f>
        <v>NO OK</v>
      </c>
      <c r="AA10" s="238">
        <f>+IFERROR(GBBAA!$F$12/GBBAA!$E$12,0)</f>
        <v>1</v>
      </c>
      <c r="BA10" s="238">
        <f>+IFERROR(GBBAA!J12/GBBAA!I12,0)</f>
        <v>0</v>
      </c>
      <c r="BE10" s="238">
        <f>+IFERROR(GBBAA!N12/GBBAA!M12,0)</f>
        <v>0</v>
      </c>
    </row>
    <row r="11" spans="1:57" ht="30" customHeight="1">
      <c r="A11" s="104" t="str">
        <f>+GBBAA!A16</f>
        <v>I7</v>
      </c>
      <c r="B11" s="61" t="str">
        <f>+GBBAA!B16</f>
        <v>% PDI do título avaliado polo programa DOCENTIA e resultados obtidos</v>
      </c>
      <c r="C11" s="106" t="str">
        <f>+GBBAA!C16</f>
        <v>PE-02 Xestión de PDI</v>
      </c>
      <c r="D11" s="249">
        <f t="shared" si="0"/>
        <v>1</v>
      </c>
      <c r="E11" s="250" t="s">
        <v>184</v>
      </c>
      <c r="F11" s="251" t="str">
        <f>+IFERROR(IF(GBBAA!$F$16/GBBAA!$E$16=1,"OK",IF(GBBAA!$F$16=0,"NO OK","PARCIAL")),"NO OK")</f>
        <v>OK</v>
      </c>
      <c r="H11" s="249">
        <f t="shared" si="1"/>
        <v>0</v>
      </c>
      <c r="I11" s="250" t="s">
        <v>184</v>
      </c>
      <c r="J11" s="251" t="str">
        <f>+IFERROR(IF(GBBAA!J$16/GBBAA!I$16=1,"OK",IF(GBBAA!J$16=0,"NO OK","PARCIAL")),"NO OK")</f>
        <v>NO OK</v>
      </c>
      <c r="L11" s="249">
        <f t="shared" si="2"/>
        <v>0</v>
      </c>
      <c r="M11" s="250" t="s">
        <v>184</v>
      </c>
      <c r="N11" s="251" t="str">
        <f>+IFERROR(IF(GBBAA!N$16/GBBAA!M$16=1,"OK",IF(GBBAA!N$16=0,"NO OK","PARCIAL")),"NO OK")</f>
        <v>NO OK</v>
      </c>
      <c r="AA11" s="238">
        <f>+IFERROR(GBBAA!$F$16/GBBAA!$E$16,0)</f>
        <v>1</v>
      </c>
      <c r="BA11" s="238">
        <f>+IFERROR(GBBAA!J$16/GBBAA!I$16,0)</f>
        <v>0</v>
      </c>
      <c r="BE11" s="238">
        <f>+IFERROR(GBBAA!N$16/GBBAA!M$16,0)</f>
        <v>0</v>
      </c>
    </row>
    <row r="12" spans="1:57" ht="30" customHeight="1">
      <c r="A12" s="104" t="str">
        <f>+GBBAA!A20</f>
        <v>I8</v>
      </c>
      <c r="B12" s="94" t="str">
        <f>+GBBAA!B20</f>
        <v xml:space="preserve">Indicadores de mobilidade do PDI </v>
      </c>
      <c r="C12" s="107" t="str">
        <f>+GBBAA!C20</f>
        <v>PE-02 Xestión de PDI</v>
      </c>
      <c r="D12" s="249">
        <f t="shared" si="0"/>
        <v>1</v>
      </c>
      <c r="E12" s="250" t="s">
        <v>184</v>
      </c>
      <c r="F12" s="251" t="str">
        <f>+IFERROR(IF(GBBAA!$F$20/GBBAA!$E$20=1,"OK",IF(GBBAA!$F$20=0,"NO OK","PARCIAL")),"NO OK")</f>
        <v>OK</v>
      </c>
      <c r="H12" s="249">
        <f t="shared" si="1"/>
        <v>0</v>
      </c>
      <c r="I12" s="250" t="s">
        <v>184</v>
      </c>
      <c r="J12" s="251" t="str">
        <f>+IFERROR(IF(GBBAA!J$20/GBBAA!I$20=1,"OK",IF(GBBAA!J$20=0,"NO OK","PARCIAL")),"NO OK")</f>
        <v>NO OK</v>
      </c>
      <c r="L12" s="249">
        <f t="shared" si="2"/>
        <v>0</v>
      </c>
      <c r="M12" s="250" t="s">
        <v>184</v>
      </c>
      <c r="N12" s="251" t="str">
        <f>+IFERROR(IF(GBBAA!N$20/GBBAA!M$20=1,"OK",IF(GBBAA!N$20=0,"NO OK","PARCIAL")),"NO OK")</f>
        <v>NO OK</v>
      </c>
      <c r="AA12" s="238">
        <f>+IFERROR(GBBAA!$F$20/GBBAA!$E$20,0)</f>
        <v>1</v>
      </c>
      <c r="BA12" s="238">
        <f>+IFERROR(GBBAA!J$20/GBBAA!I$20,0)</f>
        <v>0</v>
      </c>
      <c r="BE12" s="238">
        <f>+IFERROR(GBBAA!N$20/GBBAA!M$20,0)</f>
        <v>0</v>
      </c>
    </row>
    <row r="13" spans="1:57" ht="30" customHeight="1">
      <c r="A13" s="104" t="str">
        <f>+GBBAA!A24</f>
        <v>I10</v>
      </c>
      <c r="B13" s="94" t="str">
        <f>+GBBAA!B24</f>
        <v>Indicadores de resultados</v>
      </c>
      <c r="C13" s="107" t="str">
        <f>+GBBAA!C24</f>
        <v>DE-02  Seguimento e Medición; 
DE-03 Revisión do sistema pola dirección</v>
      </c>
      <c r="D13" s="249">
        <f t="shared" si="0"/>
        <v>1</v>
      </c>
      <c r="E13" s="157" t="s">
        <v>184</v>
      </c>
      <c r="F13" s="251" t="str">
        <f>+IFERROR(IF(GBBAA!$F$24/GBBAA!$E$24=1,"OK",IF(GBBAA!$F$24=0,"NO OK","PARCIAL")),"NO OK")</f>
        <v>OK</v>
      </c>
      <c r="H13" s="249">
        <f t="shared" si="1"/>
        <v>0</v>
      </c>
      <c r="I13" s="157" t="s">
        <v>184</v>
      </c>
      <c r="J13" s="251" t="str">
        <f>+IFERROR(IF(GBBAA!J$24/GBBAA!I$24=1,"OK",IF(GBBAA!J$24=0,"NO OK","PARCIAL")),"NO OK")</f>
        <v>NO OK</v>
      </c>
      <c r="L13" s="249">
        <f t="shared" si="2"/>
        <v>0</v>
      </c>
      <c r="M13" s="157" t="s">
        <v>184</v>
      </c>
      <c r="N13" s="251" t="str">
        <f>+IFERROR(IF(GBBAA!N$24/GBBAA!M$24=1,"OK",IF(GBBAA!N$24=0,"NO OK","PARCIAL")),"NO OK")</f>
        <v>NO OK</v>
      </c>
      <c r="AA13" s="238">
        <f>+IFERROR(GBBAA!$F$24/GBBAA!$E$24,0)</f>
        <v>1</v>
      </c>
      <c r="BA13" s="238">
        <f>+IFERROR(GBBAA!J$24/GBBAA!I$24,0)</f>
        <v>0</v>
      </c>
      <c r="BE13" s="238">
        <f>+IFERROR(GBBAA!N$24/GBBAA!M$24,0)</f>
        <v>0</v>
      </c>
    </row>
    <row r="14" spans="1:57" ht="30" customHeight="1" thickBot="1">
      <c r="A14" s="108" t="str">
        <f>+GBBAA!A37</f>
        <v>I11</v>
      </c>
      <c r="B14" s="96" t="str">
        <f>+GBBAA!B37</f>
        <v>Relación de Oferta / Demanda de prazas</v>
      </c>
      <c r="C14" s="109" t="str">
        <f>+GBBAA!C37</f>
        <v>AC-01: Acceso, evolución e Expedición de Titulos Oficiais</v>
      </c>
      <c r="D14" s="252">
        <f t="shared" si="0"/>
        <v>1</v>
      </c>
      <c r="E14" s="159" t="s">
        <v>184</v>
      </c>
      <c r="F14" s="253" t="str">
        <f>+IFERROR(IF(GBBAA!$F$37/GBBAA!$E$37=1,"OK",IF(GBBAA!$F$37=0,"NO OK","PARCIAL")),"NO OK")</f>
        <v>OK</v>
      </c>
      <c r="H14" s="252">
        <f t="shared" si="1"/>
        <v>0</v>
      </c>
      <c r="I14" s="159" t="s">
        <v>184</v>
      </c>
      <c r="J14" s="253" t="str">
        <f>+IFERROR(IF(GBBAA!J$37/GBBAA!I$37=1,"OK",IF(GBBAA!J$37=0,"NO OK","PARCIAL")),"NO OK")</f>
        <v>NO OK</v>
      </c>
      <c r="L14" s="252">
        <f t="shared" si="2"/>
        <v>0</v>
      </c>
      <c r="M14" s="159" t="s">
        <v>184</v>
      </c>
      <c r="N14" s="253" t="str">
        <f>+IFERROR(IF(GBBAA!N$37/GBBAA!M$37=1,"OK",IF(GBBAA!N$37=0,"NO OK","PARCIAL")),"NO OK")</f>
        <v>NO OK</v>
      </c>
      <c r="AA14" s="239">
        <f>+IFERROR(GBBAA!$F$37/GBBAA!$E$37,0)</f>
        <v>1</v>
      </c>
      <c r="BA14" s="239">
        <f>+IFERROR(GBBAA!J$37/GBBAA!I$37,0)</f>
        <v>0</v>
      </c>
      <c r="BE14" s="239">
        <f>+IFERROR(GBBAA!N$37/GBBAA!M$37,0)</f>
        <v>0</v>
      </c>
    </row>
    <row r="15" spans="1:57" ht="30" customHeight="1">
      <c r="A15" s="168"/>
      <c r="B15" s="21"/>
      <c r="C15" s="21"/>
      <c r="F15" s="47"/>
      <c r="J15" s="47"/>
      <c r="M15" s="3"/>
      <c r="N15" s="47"/>
      <c r="AA15" s="284"/>
      <c r="BA15" s="284"/>
      <c r="BE15" s="284"/>
    </row>
    <row r="16" spans="1:57" ht="30" customHeight="1">
      <c r="A16" s="34" t="s">
        <v>20</v>
      </c>
      <c r="B16" s="35"/>
      <c r="C16" s="35"/>
      <c r="D16" s="38"/>
      <c r="E16" s="36"/>
      <c r="F16" s="36"/>
      <c r="G16" s="50"/>
      <c r="H16" s="38"/>
      <c r="I16" s="36"/>
      <c r="J16" s="36"/>
      <c r="L16" s="38"/>
      <c r="M16" s="36"/>
      <c r="N16" s="36"/>
      <c r="AA16" s="240"/>
      <c r="BA16" s="240"/>
      <c r="BE16" s="240"/>
    </row>
    <row r="17" spans="1:57" ht="13.5" customHeight="1" thickBot="1">
      <c r="A17" s="168"/>
      <c r="B17" s="167"/>
      <c r="C17" s="167"/>
      <c r="M17" s="3"/>
      <c r="N17" s="3"/>
      <c r="AA17" s="284"/>
      <c r="BA17" s="284"/>
      <c r="BE17" s="284"/>
    </row>
    <row r="18" spans="1:57" s="50" customFormat="1" ht="30.75" customHeight="1">
      <c r="A18" s="206" t="str">
        <f>+GBBAA!A46</f>
        <v>I20</v>
      </c>
      <c r="B18" s="92" t="str">
        <f>+GBBAA!B46</f>
        <v>Índice das enquisas de satisfacción coas titulacións</v>
      </c>
      <c r="C18" s="110" t="str">
        <f>+GBBAA!C46</f>
        <v>MC-05 Medición satisfacción</v>
      </c>
      <c r="D18" s="246">
        <f t="shared" ref="D18:D29" si="3">+AVERAGE(AA18:AA18)</f>
        <v>1</v>
      </c>
      <c r="E18" s="156" t="s">
        <v>184</v>
      </c>
      <c r="F18" s="248" t="str">
        <f>+IFERROR(IF(GBBAA!$F$46/GBBAA!$E$46=1,"OK",IF(GBBAA!$F$46=0,"NO OK","PARCIAL")),"NO OK")</f>
        <v>OK</v>
      </c>
      <c r="G18"/>
      <c r="H18" s="246">
        <f t="shared" ref="H18:H29" si="4">+AVERAGE(BA18:BA18)</f>
        <v>0</v>
      </c>
      <c r="I18" s="156" t="s">
        <v>184</v>
      </c>
      <c r="J18" s="248" t="str">
        <f>+IFERROR(IF(GBBAA!J$46/GBBAA!I$46=1,"OK",IF(GBBAA!J$46=0,"NO OK","PARCIAL")),"NO OK")</f>
        <v>NO OK</v>
      </c>
      <c r="L18" s="246">
        <f t="shared" ref="L18:L35" si="5">+AVERAGE(BE18:BE18)</f>
        <v>0</v>
      </c>
      <c r="M18" s="156" t="s">
        <v>184</v>
      </c>
      <c r="N18" s="248" t="str">
        <f>+IFERROR(IF(GBBAA!N$46/GBBAA!M$46=1,"OK",IF(GBBAA!N$46=0,"NO OK","PARCIAL")),"NO OK")</f>
        <v>NO OK</v>
      </c>
      <c r="AA18" s="241">
        <f>+IFERROR(GBBAA!$F$46/GBBAA!$E$46,0)</f>
        <v>1</v>
      </c>
      <c r="BA18" s="241">
        <f>+IFERROR(GBBAA!J$46/GBBAA!I$46,0)</f>
        <v>0</v>
      </c>
      <c r="BE18" s="241">
        <f>+IFERROR(GBBAA!N$46/GBBAA!M$46,0)</f>
        <v>0</v>
      </c>
    </row>
    <row r="19" spans="1:57" ht="25.5">
      <c r="A19" s="111" t="str">
        <f>+GBBAA!A52</f>
        <v>I21</v>
      </c>
      <c r="B19" s="94" t="str">
        <f>+GBBAA!B52</f>
        <v>Taxa de abandono  (Egreso)</v>
      </c>
      <c r="C19" s="107" t="str">
        <f>+GBBAA!C52</f>
        <v>DE-02  Seguimento e Medición; 
DE-03 Revisión do sistema pola dirección</v>
      </c>
      <c r="D19" s="249">
        <f t="shared" si="3"/>
        <v>1</v>
      </c>
      <c r="E19" s="157" t="s">
        <v>184</v>
      </c>
      <c r="F19" s="251" t="str">
        <f>+IF(GBBAA!$G$52="Meta Conseguida","OK","NO OK")</f>
        <v>OK</v>
      </c>
      <c r="H19" s="249">
        <f t="shared" si="4"/>
        <v>0</v>
      </c>
      <c r="I19" s="157" t="s">
        <v>184</v>
      </c>
      <c r="J19" s="251" t="str">
        <f>+IF(GBBAA!K$52="Meta Conseguida","OK","NO OK")</f>
        <v>NO OK</v>
      </c>
      <c r="L19" s="249">
        <f t="shared" si="5"/>
        <v>0</v>
      </c>
      <c r="M19" s="157" t="s">
        <v>184</v>
      </c>
      <c r="N19" s="251" t="str">
        <f>+IF(GBBAA!O$52="Meta Conseguida","OK","NO OK")</f>
        <v>NO OK</v>
      </c>
      <c r="AA19" s="237">
        <f>+IF($F$19="NO OK",0,1)</f>
        <v>1</v>
      </c>
      <c r="BA19" s="237">
        <f>+IF(J19="NO OK",0,1)</f>
        <v>0</v>
      </c>
      <c r="BE19" s="237">
        <f>+IF(N19="NO OK",0,1)</f>
        <v>0</v>
      </c>
    </row>
    <row r="20" spans="1:57" ht="30" customHeight="1">
      <c r="A20" s="111" t="str">
        <f>+GBBAA!A53</f>
        <v>I22</v>
      </c>
      <c r="B20" s="94" t="str">
        <f>+GBBAA!B53</f>
        <v>Taxa de cambio de estudo</v>
      </c>
      <c r="C20" s="107" t="str">
        <f>+GBBAA!C53</f>
        <v>DE-02  Seguimento e Medición; 
DE-03 Revisión do sistema pola dirección</v>
      </c>
      <c r="D20" s="249">
        <f t="shared" si="3"/>
        <v>1</v>
      </c>
      <c r="E20" s="157" t="s">
        <v>184</v>
      </c>
      <c r="F20" s="251" t="str">
        <f>+IF(GBBAA!G53="Meta Conseguida","OK","NO OK")</f>
        <v>OK</v>
      </c>
      <c r="H20" s="249">
        <f t="shared" si="4"/>
        <v>0</v>
      </c>
      <c r="I20" s="157" t="s">
        <v>184</v>
      </c>
      <c r="J20" s="251" t="str">
        <f>+IF(GBBAA!K$53="Meta Conseguida","OK","NO OK")</f>
        <v>NO OK</v>
      </c>
      <c r="L20" s="249">
        <f t="shared" si="5"/>
        <v>0</v>
      </c>
      <c r="M20" s="157" t="s">
        <v>184</v>
      </c>
      <c r="N20" s="251" t="str">
        <f>+IF(GBBAA!O$53="Meta Conseguida","OK","NO OK")</f>
        <v>NO OK</v>
      </c>
      <c r="AA20" s="237">
        <f>+IF($F$20="NO OK",0,1)</f>
        <v>1</v>
      </c>
      <c r="BA20" s="237">
        <f>+IF(J20="NO OK",0,1)</f>
        <v>0</v>
      </c>
      <c r="BE20" s="237">
        <f>+IF(N20="NO OK",0,1)</f>
        <v>0</v>
      </c>
    </row>
    <row r="21" spans="1:57" ht="30" customHeight="1">
      <c r="A21" s="111" t="str">
        <f>+GBBAA!A54</f>
        <v>I23</v>
      </c>
      <c r="B21" s="94" t="str">
        <f>+GBBAA!B54</f>
        <v>Índice de satisfacción cos recursos materiais e servizos</v>
      </c>
      <c r="C21" s="107" t="str">
        <f>+GBBAA!C54</f>
        <v>IA-01: Xestión dos recursos materiais e dos servizos</v>
      </c>
      <c r="D21" s="249">
        <f t="shared" si="3"/>
        <v>1</v>
      </c>
      <c r="E21" s="157" t="s">
        <v>184</v>
      </c>
      <c r="F21" s="251" t="str">
        <f>+IFERROR(IF(GBBAA!$F$54/GBBAA!$E$54=1,"OK",IF(GBBAA!$F$54=0,"NO OK","PARCIAL")),"NO OK")</f>
        <v>OK</v>
      </c>
      <c r="H21" s="249">
        <f t="shared" si="4"/>
        <v>0</v>
      </c>
      <c r="I21" s="157" t="s">
        <v>184</v>
      </c>
      <c r="J21" s="251" t="str">
        <f>+IFERROR(IF(GBBAA!J$54/GBBAA!I$54=1,"OK",IF(GBBAA!J$54=0,"NO OK","PARCIAL")),"NO OK")</f>
        <v>NO OK</v>
      </c>
      <c r="L21" s="249">
        <f t="shared" si="5"/>
        <v>0</v>
      </c>
      <c r="M21" s="157" t="s">
        <v>184</v>
      </c>
      <c r="N21" s="251" t="str">
        <f>+IFERROR(IF(GBBAA!N$54/GBBAA!M$54=1,"OK",IF(GBBAA!N$54=0,"NO OK","PARCIAL")),"NO OK")</f>
        <v>NO OK</v>
      </c>
      <c r="AA21" s="238">
        <f>+IFERROR(GBBAA!$F$54/GBBAA!$E$54,0)</f>
        <v>1</v>
      </c>
      <c r="BA21" s="238">
        <f>+IFERROR(GBBAA!J$54/GBBAA!I$54,0)</f>
        <v>0</v>
      </c>
      <c r="BE21" s="238">
        <f>+IFERROR(GBBAA!N$54/GBBAA!M$54,0)</f>
        <v>0</v>
      </c>
    </row>
    <row r="22" spans="1:57" ht="30" customHeight="1">
      <c r="A22" s="111" t="str">
        <f>+GBBAA!A59</f>
        <v>I24</v>
      </c>
      <c r="B22" s="94" t="str">
        <f>+GBBAA!B59</f>
        <v>Índice de satisfacción coa orientación recibida no centro</v>
      </c>
      <c r="C22" s="107" t="str">
        <f>+GBBAA!C59</f>
        <v>DO-0203: Orientación do estudantado e atención ás NEAE</v>
      </c>
      <c r="D22" s="249">
        <f t="shared" si="3"/>
        <v>1</v>
      </c>
      <c r="E22" s="157" t="s">
        <v>184</v>
      </c>
      <c r="F22" s="251" t="str">
        <f>+IFERROR(IF(GBBAA!$F$59/GBBAA!$E$59=1,"OK",IF(GBBAA!$F$59=0,"NO OK","PARCIAL")),"NO OK")</f>
        <v>OK</v>
      </c>
      <c r="H22" s="249">
        <f t="shared" si="4"/>
        <v>0</v>
      </c>
      <c r="I22" s="157" t="s">
        <v>184</v>
      </c>
      <c r="J22" s="251" t="str">
        <f>+IFERROR(IF(GBBAA!J$59/GBBAA!I$59=1,"OK",IF(GBBAA!J$59=0,"NO OK","PARCIAL")),"NO OK")</f>
        <v>NO OK</v>
      </c>
      <c r="L22" s="249">
        <f t="shared" si="5"/>
        <v>0</v>
      </c>
      <c r="M22" s="157" t="s">
        <v>184</v>
      </c>
      <c r="N22" s="251" t="str">
        <f>+IFERROR(IF(GBBAA!N$59/GBBAA!M$59=1,"OK",IF(GBBAA!N$59=0,"NO OK","PARCIAL")),"NO OK")</f>
        <v>NO OK</v>
      </c>
      <c r="AA22" s="238">
        <f>+IFERROR(GBBAA!$F$59/GBBAA!$E$59,0)</f>
        <v>1</v>
      </c>
      <c r="BA22" s="238">
        <f>+IFERROR(GBBAA!J$59/GBBAA!I$59,0)</f>
        <v>0</v>
      </c>
      <c r="BE22" s="238">
        <f>+IFERROR(GBBAA!N$59/GBBAA!M$59,0)</f>
        <v>0</v>
      </c>
    </row>
    <row r="23" spans="1:57" ht="30" customHeight="1">
      <c r="A23" s="111" t="str">
        <f>+GBBAA!A64</f>
        <v>I25</v>
      </c>
      <c r="B23" s="94" t="str">
        <f>+GBBAA!B64</f>
        <v>% Alumnado en prácticas académicas</v>
      </c>
      <c r="C23" s="107" t="str">
        <f>+GBBAA!C64</f>
        <v>DO-0204: Xestión das prácticas académicas</v>
      </c>
      <c r="D23" s="249">
        <f t="shared" si="3"/>
        <v>1</v>
      </c>
      <c r="E23" s="157" t="s">
        <v>184</v>
      </c>
      <c r="F23" s="251" t="str">
        <f>+IF(GBBAA!$G$64="Meta Conseguida","OK","NO OK")</f>
        <v>OK</v>
      </c>
      <c r="H23" s="249">
        <f t="shared" si="4"/>
        <v>0</v>
      </c>
      <c r="I23" s="157" t="s">
        <v>184</v>
      </c>
      <c r="J23" s="251" t="str">
        <f>+IF(GBBAA!K$64="Meta Conseguida","OK","NO OK")</f>
        <v>NO OK</v>
      </c>
      <c r="L23" s="249">
        <f t="shared" si="5"/>
        <v>0</v>
      </c>
      <c r="M23" s="157" t="s">
        <v>184</v>
      </c>
      <c r="N23" s="251" t="str">
        <f>+IF(GBBAA!O$64="Meta Conseguida","OK","NO OK")</f>
        <v>NO OK</v>
      </c>
      <c r="AA23" s="237">
        <f>+IF($F$23="NO OK",0,1)</f>
        <v>1</v>
      </c>
      <c r="BA23" s="237">
        <f>+IF(J23="NO OK",0,1)</f>
        <v>0</v>
      </c>
      <c r="BE23" s="237">
        <f>+IF(N23="NO OK",0,1)</f>
        <v>0</v>
      </c>
    </row>
    <row r="24" spans="1:57" ht="30" customHeight="1">
      <c r="A24" s="111" t="str">
        <f>+GBBAA!A65</f>
        <v>I26</v>
      </c>
      <c r="B24" s="94" t="str">
        <f>+GBBAA!B65</f>
        <v>Índice de satisfacción coa promoción da titulación e a información pública na web</v>
      </c>
      <c r="C24" s="107" t="str">
        <f>+GBBAA!C65</f>
        <v>DO-0301 Información Pública</v>
      </c>
      <c r="D24" s="249">
        <f t="shared" si="3"/>
        <v>1</v>
      </c>
      <c r="E24" s="157" t="s">
        <v>184</v>
      </c>
      <c r="F24" s="251" t="str">
        <f>+IFERROR(IF(GBBAA!$F$65/GBBAA!$E$65=1,"OK",IF(GBBAA!$F$65=0,"NO OK","PARCIAL")),"NO OK")</f>
        <v>OK</v>
      </c>
      <c r="H24" s="249">
        <f t="shared" si="4"/>
        <v>0</v>
      </c>
      <c r="I24" s="157" t="s">
        <v>184</v>
      </c>
      <c r="J24" s="251" t="str">
        <f>+IFERROR(IF(GBBAA!J$65/GBBAA!I$65=1,"OK",IF(GBBAA!J$65=0,"NO OK","PARCIAL")),"NO OK")</f>
        <v>NO OK</v>
      </c>
      <c r="L24" s="249">
        <f t="shared" si="5"/>
        <v>0</v>
      </c>
      <c r="M24" s="157" t="s">
        <v>184</v>
      </c>
      <c r="N24" s="251" t="str">
        <f>+IFERROR(IF(GBBAA!N$65/GBBAA!M$65=1,"OK",IF(GBBAA!N$65=0,"NO OK","PARCIAL")),"NO OK")</f>
        <v>NO OK</v>
      </c>
      <c r="AA24" s="238">
        <f>+IFERROR(GBBAA!$F$65/GBBAA!$E$65,0)</f>
        <v>1</v>
      </c>
      <c r="BA24" s="238">
        <f>+IFERROR(GBBAA!J$65/GBBAA!I$65,0)</f>
        <v>0</v>
      </c>
      <c r="BE24" s="238">
        <f>+IFERROR(GBBAA!N$65/GBBAA!M$65,0)</f>
        <v>0</v>
      </c>
    </row>
    <row r="25" spans="1:57" ht="24.95" customHeight="1">
      <c r="A25" s="111" t="str">
        <f>+Centro!A10</f>
        <v>I27</v>
      </c>
      <c r="B25" s="94" t="str">
        <f>+Centro!B10</f>
        <v xml:space="preserve">Nº Queixas recibidas </v>
      </c>
      <c r="C25" s="107" t="str">
        <f>+Centro!C10</f>
        <v>MC-02: Xestión das queixas, suxestións e parabéns</v>
      </c>
      <c r="D25" s="249">
        <f t="shared" si="3"/>
        <v>1</v>
      </c>
      <c r="E25" s="158" t="str">
        <f>+IF(Centro!$G$10="Meta Conseguida","OK","NO OK")</f>
        <v>OK</v>
      </c>
      <c r="F25" s="251" t="str">
        <f>+E25</f>
        <v>OK</v>
      </c>
      <c r="H25" s="249">
        <f t="shared" si="4"/>
        <v>0</v>
      </c>
      <c r="I25" s="158" t="str">
        <f>+IF(Centro!K$10="Meta Conseguida","OK","NO OK")</f>
        <v>NO OK</v>
      </c>
      <c r="J25" s="251" t="str">
        <f>+I25</f>
        <v>NO OK</v>
      </c>
      <c r="L25" s="249">
        <f t="shared" si="5"/>
        <v>0</v>
      </c>
      <c r="M25" s="158" t="str">
        <f>+IF(Centro!O$10="Meta Conseguida","OK","NO OK")</f>
        <v>NO OK</v>
      </c>
      <c r="N25" s="251" t="str">
        <f>+M25</f>
        <v>NO OK</v>
      </c>
      <c r="AA25" s="237">
        <f>+IF($F$25="NO OK",0,1)</f>
        <v>1</v>
      </c>
      <c r="BA25" s="237">
        <f>+IF(J25="NO OK",0,1)</f>
        <v>0</v>
      </c>
      <c r="BE25" s="237">
        <f>+IF(N25="NO OK",0,1)</f>
        <v>0</v>
      </c>
    </row>
    <row r="26" spans="1:57" ht="30" customHeight="1">
      <c r="A26" s="111" t="str">
        <f>+Centro!A11</f>
        <v>I28</v>
      </c>
      <c r="B26" s="94" t="str">
        <f>+Centro!B11</f>
        <v>% de Titulacións que renovaron a súa acreditación</v>
      </c>
      <c r="C26" s="107" t="str">
        <f>+Centro!C11</f>
        <v>DO-0101: Deseño, verificación, modificación e acreditación das titulacións oficiais</v>
      </c>
      <c r="D26" s="249">
        <f t="shared" si="3"/>
        <v>1</v>
      </c>
      <c r="E26" s="158" t="str">
        <f>+IF(Centro!$G$11="Meta Conseguida","OK","NO OK")</f>
        <v>OK</v>
      </c>
      <c r="F26" s="251" t="str">
        <f>+E26</f>
        <v>OK</v>
      </c>
      <c r="H26" s="249">
        <f t="shared" si="4"/>
        <v>0</v>
      </c>
      <c r="I26" s="158" t="str">
        <f>+IF(Centro!K$11="Meta Conseguida","OK","NO OK")</f>
        <v>NO OK</v>
      </c>
      <c r="J26" s="251" t="str">
        <f>+I26</f>
        <v>NO OK</v>
      </c>
      <c r="L26" s="249">
        <f t="shared" si="5"/>
        <v>0</v>
      </c>
      <c r="M26" s="158" t="str">
        <f>+IF(Centro!O$10="Meta Conseguida","OK","NO OK")</f>
        <v>NO OK</v>
      </c>
      <c r="N26" s="251" t="str">
        <f>+M26</f>
        <v>NO OK</v>
      </c>
      <c r="AA26" s="237">
        <f>+IF($F$26="NO OK",0,1)</f>
        <v>1</v>
      </c>
      <c r="BA26" s="237">
        <f>+IF(J26="NO OK",0,1)</f>
        <v>0</v>
      </c>
      <c r="BE26" s="237">
        <f>+IF(N26="NO OK",0,1)</f>
        <v>0</v>
      </c>
    </row>
    <row r="27" spans="1:57" ht="24.95" customHeight="1">
      <c r="A27" s="111" t="str">
        <f>+Centro!A15</f>
        <v>I30</v>
      </c>
      <c r="B27" s="94" t="str">
        <f>+Centro!B15</f>
        <v>% Titulacións con avaliación favorable en Seguimento</v>
      </c>
      <c r="C27" s="107" t="str">
        <f>+Centro!C15</f>
        <v>DO-0102: Seguimento e mellora das titulacións</v>
      </c>
      <c r="D27" s="249">
        <f t="shared" si="3"/>
        <v>1</v>
      </c>
      <c r="E27" s="158" t="str">
        <f>+IF(Centro!$G$15="Meta Conseguida","OK","NO OK")</f>
        <v>OK</v>
      </c>
      <c r="F27" s="251" t="str">
        <f>+E27</f>
        <v>OK</v>
      </c>
      <c r="H27" s="249">
        <f t="shared" si="4"/>
        <v>0</v>
      </c>
      <c r="I27" s="158" t="str">
        <f>+IF(Centro!K$15="Meta Conseguida","OK","NO OK")</f>
        <v>NO OK</v>
      </c>
      <c r="J27" s="251" t="str">
        <f>+I27</f>
        <v>NO OK</v>
      </c>
      <c r="L27" s="249">
        <f t="shared" si="5"/>
        <v>0</v>
      </c>
      <c r="M27" s="158" t="str">
        <f>+IF(Centro!O$15="Meta Conseguida","OK","NO OK")</f>
        <v>NO OK</v>
      </c>
      <c r="N27" s="251" t="str">
        <f>+M27</f>
        <v>NO OK</v>
      </c>
      <c r="AA27" s="237">
        <f>+IF($F$27="NO OK",0,1)</f>
        <v>1</v>
      </c>
      <c r="BA27" s="237">
        <f>+IF(J27="NO OK",0,1)</f>
        <v>0</v>
      </c>
      <c r="BE27" s="237">
        <f>+IF(N27="NO OK",0,1)</f>
        <v>0</v>
      </c>
    </row>
    <row r="28" spans="1:57" ht="24.95" customHeight="1">
      <c r="A28" s="111" t="str">
        <f>+GBBAA!A71</f>
        <v>I35</v>
      </c>
      <c r="B28" s="94" t="str">
        <f>+GBBAA!B71</f>
        <v xml:space="preserve">Nota media do acceso </v>
      </c>
      <c r="C28" s="107" t="str">
        <f>+GBBAA!C71</f>
        <v>DO-0202 Promoción das titulacións</v>
      </c>
      <c r="D28" s="249">
        <f t="shared" si="3"/>
        <v>1</v>
      </c>
      <c r="E28" s="157" t="s">
        <v>184</v>
      </c>
      <c r="F28" s="251" t="str">
        <f>+IF(GBBAA!$G$71="Meta Conseguida","OK","NO OK")</f>
        <v>OK</v>
      </c>
      <c r="H28" s="249">
        <f t="shared" si="4"/>
        <v>0</v>
      </c>
      <c r="I28" s="157" t="s">
        <v>184</v>
      </c>
      <c r="J28" s="251" t="str">
        <f>+IF(GBBAA!K$71="Meta Conseguida","OK","NO OK")</f>
        <v>NO OK</v>
      </c>
      <c r="L28" s="249">
        <f t="shared" si="5"/>
        <v>0</v>
      </c>
      <c r="M28" s="157" t="s">
        <v>184</v>
      </c>
      <c r="N28" s="251" t="str">
        <f>+IF(GBBAA!O$71="Meta Conseguida","OK","NO OK")</f>
        <v>NO OK</v>
      </c>
      <c r="AA28" s="237">
        <f>+IF($F$28="NO OK",0,1)</f>
        <v>1</v>
      </c>
      <c r="BA28" s="237">
        <f>+IF(J28="NO OK",0,1)</f>
        <v>0</v>
      </c>
      <c r="BE28" s="237">
        <f>+IF(N28="NO OK",0,1)</f>
        <v>0</v>
      </c>
    </row>
    <row r="29" spans="1:57" ht="24.95" customHeight="1">
      <c r="A29" s="111" t="str">
        <f>+Centro!A20</f>
        <v>I37</v>
      </c>
      <c r="B29" s="94" t="str">
        <f>+Centro!B20</f>
        <v>Grao de Satisfacción do estudantado co PAT</v>
      </c>
      <c r="C29" s="107" t="str">
        <f>+Centro!C20</f>
        <v>DO-0203: Orientación do estudantado e atención ás NEAE</v>
      </c>
      <c r="D29" s="249">
        <f t="shared" si="3"/>
        <v>1</v>
      </c>
      <c r="E29" s="158" t="str">
        <f>+IF(Centro!$G$20="Meta Conseguida","OK","NO OK")</f>
        <v>OK</v>
      </c>
      <c r="F29" s="251" t="str">
        <f>+IF(GBBAA!G$73="Meta Conseguida","OK","NO OK")</f>
        <v>OK</v>
      </c>
      <c r="H29" s="249">
        <f t="shared" si="4"/>
        <v>0</v>
      </c>
      <c r="I29" s="158" t="str">
        <f>+IF(Centro!K$20="Meta Conseguida","OK","NO OK")</f>
        <v>NO OK</v>
      </c>
      <c r="J29" s="251" t="str">
        <f>+IF(GBBAA!K$73="Meta Conseguida","OK","NO OK")</f>
        <v>NO OK</v>
      </c>
      <c r="L29" s="249">
        <f t="shared" si="5"/>
        <v>0</v>
      </c>
      <c r="M29" s="158" t="str">
        <f>+IF(Centro!O$20="Meta Conseguida","OK","NO OK")</f>
        <v>NO OK</v>
      </c>
      <c r="N29" s="251" t="str">
        <f>+IF(GBBAA!O$73="Meta Conseguida","OK","NO OK")</f>
        <v>NO OK</v>
      </c>
      <c r="AA29" s="242">
        <f>+COUNTIF($E29:$F29,"OK")/+COUNTA($E29:$F29)</f>
        <v>1</v>
      </c>
      <c r="BA29" s="242">
        <f>+COUNTIF(I29:J29,"OK")/+COUNTA(I29:J29)</f>
        <v>0</v>
      </c>
      <c r="BE29" s="242">
        <f>+COUNTIF(M29:N29,"OK")/+COUNTA(M29:N29)</f>
        <v>0</v>
      </c>
    </row>
    <row r="30" spans="1:57" ht="24.95" customHeight="1">
      <c r="A30" s="111" t="str">
        <f>+GBBAA!A74</f>
        <v>I38</v>
      </c>
      <c r="B30" s="94" t="str">
        <f>+GBBAA!B74</f>
        <v xml:space="preserve">Grao de satisfacción das Persoas Tituladas coas Prácticas </v>
      </c>
      <c r="C30" s="107" t="str">
        <f>+GBBAA!C74</f>
        <v>DO-0204: Xestión das prácticas académicas</v>
      </c>
      <c r="D30" s="249">
        <f t="shared" ref="D30:D35" si="6">+AVERAGE(AA30:AA30)</f>
        <v>1</v>
      </c>
      <c r="E30" s="157" t="s">
        <v>184</v>
      </c>
      <c r="F30" s="251" t="str">
        <f>+IF(GBBAA!$G$74="Meta Conseguida","OK","NO OK")</f>
        <v>OK</v>
      </c>
      <c r="H30" s="249">
        <f t="shared" ref="H30:H35" si="7">+AVERAGE(BA30:BA30)</f>
        <v>0</v>
      </c>
      <c r="I30" s="157" t="s">
        <v>184</v>
      </c>
      <c r="J30" s="251" t="str">
        <f>+IF(GBBAA!K$74="Meta Conseguida","OK","NO OK")</f>
        <v>NO OK</v>
      </c>
      <c r="L30" s="249">
        <f t="shared" si="5"/>
        <v>0</v>
      </c>
      <c r="M30" s="157" t="s">
        <v>184</v>
      </c>
      <c r="N30" s="251" t="str">
        <f>+IF(GBBAA!O$74="Meta Conseguida","OK","NO OK")</f>
        <v>NO OK</v>
      </c>
      <c r="AA30" s="237">
        <f>+IF($F$30="NO OK",0,1)</f>
        <v>1</v>
      </c>
      <c r="BA30" s="237">
        <f>+IF(J30="NO OK",0,1)</f>
        <v>0</v>
      </c>
      <c r="BE30" s="237">
        <f>+IF(N30="NO OK",0,1)</f>
        <v>0</v>
      </c>
    </row>
    <row r="31" spans="1:57" ht="24.95" customHeight="1">
      <c r="A31" s="111" t="str">
        <f>+GBBAA!A75</f>
        <v>I39</v>
      </c>
      <c r="B31" s="94" t="str">
        <f>+GBBAA!B75</f>
        <v xml:space="preserve">Grao de satisfacción cos RRHH </v>
      </c>
      <c r="C31" s="107" t="str">
        <f>+GBBAA!C75</f>
        <v>PE-01 Xestión do PAS</v>
      </c>
      <c r="D31" s="249">
        <f t="shared" si="6"/>
        <v>1</v>
      </c>
      <c r="E31" s="157" t="s">
        <v>184</v>
      </c>
      <c r="F31" s="251" t="str">
        <f>+IFERROR(IF(GBBAA!$F$75/GBBAA!$E$75=1,"OK",IF(GBBAA!$F$75=0,"NO OK","PARCIAL")),"NO OK")</f>
        <v>OK</v>
      </c>
      <c r="H31" s="249">
        <f t="shared" si="7"/>
        <v>0</v>
      </c>
      <c r="I31" s="157" t="s">
        <v>184</v>
      </c>
      <c r="J31" s="251" t="str">
        <f>+IFERROR(IF(GBBAA!J$75/GBBAA!I$75=1,"OK",IF(GBBAA!J$75=0,"NO OK","PARCIAL")),"NO OK")</f>
        <v>NO OK</v>
      </c>
      <c r="L31" s="249">
        <f t="shared" si="5"/>
        <v>0</v>
      </c>
      <c r="M31" s="157" t="s">
        <v>184</v>
      </c>
      <c r="N31" s="251" t="str">
        <f>+IFERROR(IF(GBBAA!N$75/GBBAA!M$75=1,"OK",IF(GBBAA!N$75=0,"NO OK","PARCIAL")),"NO OK")</f>
        <v>NO OK</v>
      </c>
      <c r="AA31" s="238">
        <f>+IFERROR(GBBAA!$F$75/GBBAA!$E$75,0)</f>
        <v>1</v>
      </c>
      <c r="BA31" s="238">
        <f>+IFERROR(GBBAA!J$75/GBBAA!I$75,0)</f>
        <v>0</v>
      </c>
      <c r="BE31" s="238">
        <f>+IFERROR(GBBAA!N$75/GBBAA!M$75,0)</f>
        <v>0</v>
      </c>
    </row>
    <row r="32" spans="1:57" ht="24.95" customHeight="1">
      <c r="A32" s="111" t="str">
        <f>+Centro!A22</f>
        <v>I41</v>
      </c>
      <c r="B32" s="94" t="str">
        <f>+Centro!B22</f>
        <v>% Rexistros en estado completado na aplicación SGIC</v>
      </c>
      <c r="C32" s="107" t="str">
        <f>+Centro!C22</f>
        <v>XD-01: Control dos documentos e dos rexistros</v>
      </c>
      <c r="D32" s="249">
        <f t="shared" si="6"/>
        <v>1</v>
      </c>
      <c r="E32" s="158" t="str">
        <f>+IF(Centro!$G$22="Meta Conseguida","OK","NO OK")</f>
        <v>OK</v>
      </c>
      <c r="F32" s="251" t="str">
        <f>+E32</f>
        <v>OK</v>
      </c>
      <c r="H32" s="249">
        <f t="shared" si="7"/>
        <v>0</v>
      </c>
      <c r="I32" s="158" t="str">
        <f>+IF(Centro!K$22="Meta Conseguida","OK","NO OK")</f>
        <v>NO OK</v>
      </c>
      <c r="J32" s="251" t="str">
        <f>+I$32</f>
        <v>NO OK</v>
      </c>
      <c r="L32" s="249">
        <f t="shared" si="5"/>
        <v>0</v>
      </c>
      <c r="M32" s="158" t="str">
        <f>+IF(Centro!O$22="Meta Conseguida","OK","NO OK")</f>
        <v>NO OK</v>
      </c>
      <c r="N32" s="251" t="str">
        <f>+M$32</f>
        <v>NO OK</v>
      </c>
      <c r="AA32" s="237">
        <f>+IF(F32="NO OK",0,1)</f>
        <v>1</v>
      </c>
      <c r="BA32" s="237">
        <f>+IF(J32="NO OK",0,1)</f>
        <v>0</v>
      </c>
      <c r="BE32" s="237">
        <f>+IF(N32="NO OK",0,1)</f>
        <v>0</v>
      </c>
    </row>
    <row r="33" spans="1:57" ht="24.95" customHeight="1">
      <c r="A33" s="111" t="str">
        <f>+GBBAA!A80</f>
        <v>I42</v>
      </c>
      <c r="B33" s="94" t="str">
        <f>+GBBAA!B80</f>
        <v>% Accións de Mellora finalizadas en prazo</v>
      </c>
      <c r="C33" s="107" t="str">
        <f>+GBBAA!C80</f>
        <v>XD-01: Control dos documentos e dos rexistros</v>
      </c>
      <c r="D33" s="249">
        <f t="shared" si="6"/>
        <v>1</v>
      </c>
      <c r="E33" s="157" t="s">
        <v>184</v>
      </c>
      <c r="F33" s="251" t="str">
        <f>+IF(GBBAA!$G$80="Meta Conseguida","OK","NO OK")</f>
        <v>OK</v>
      </c>
      <c r="H33" s="249">
        <f t="shared" si="7"/>
        <v>0</v>
      </c>
      <c r="I33" s="157" t="s">
        <v>184</v>
      </c>
      <c r="J33" s="251" t="str">
        <f>+IF(GBBAA!K$80="Meta Conseguida","OK","NO OK")</f>
        <v>NO OK</v>
      </c>
      <c r="L33" s="249">
        <f t="shared" si="5"/>
        <v>0</v>
      </c>
      <c r="M33" s="157" t="s">
        <v>184</v>
      </c>
      <c r="N33" s="251" t="str">
        <f>+IF(GBBAA!O$80="Meta Conseguida","OK","NO OK")</f>
        <v>NO OK</v>
      </c>
      <c r="AA33" s="237">
        <f>+IF(F33="NO OK",0,1)</f>
        <v>1</v>
      </c>
      <c r="BA33" s="237">
        <f>+IF(J33="NO OK",0,1)</f>
        <v>0</v>
      </c>
      <c r="BE33" s="237">
        <f>+IF(N33="NO OK",0,1)</f>
        <v>0</v>
      </c>
    </row>
    <row r="34" spans="1:57" ht="24.95" customHeight="1">
      <c r="A34" s="111" t="str">
        <f>+GBBAA!A81</f>
        <v>I43</v>
      </c>
      <c r="B34" s="94" t="str">
        <f>+GBBAA!B81</f>
        <v>Resultados EAD</v>
      </c>
      <c r="C34" s="107" t="str">
        <f>+GBBAA!C81</f>
        <v>PE-02 Xestión de PDI</v>
      </c>
      <c r="D34" s="249">
        <f t="shared" si="6"/>
        <v>1</v>
      </c>
      <c r="E34" s="157" t="s">
        <v>184</v>
      </c>
      <c r="F34" s="251" t="str">
        <f>+IF(GBBAA!$G$81="Meta Conseguida","OK","NO OK")</f>
        <v>OK</v>
      </c>
      <c r="H34" s="249">
        <f t="shared" si="7"/>
        <v>0</v>
      </c>
      <c r="I34" s="157" t="s">
        <v>184</v>
      </c>
      <c r="J34" s="251" t="str">
        <f>+IF(GBBAA!K$81="Meta Conseguida","OK","NO OK")</f>
        <v>NO OK</v>
      </c>
      <c r="L34" s="249">
        <f t="shared" si="5"/>
        <v>0</v>
      </c>
      <c r="M34" s="157" t="s">
        <v>184</v>
      </c>
      <c r="N34" s="251" t="str">
        <f>+IF(GBBAA!O$81="Meta Conseguida","OK","NO OK")</f>
        <v>NO OK</v>
      </c>
      <c r="AA34" s="237">
        <f>+IF(F34="NO OK",0,1)</f>
        <v>1</v>
      </c>
      <c r="BA34" s="237">
        <f>+IF(J34="NO OK",0,1)</f>
        <v>0</v>
      </c>
      <c r="BE34" s="237">
        <f>+IF(N34="NO OK",0,1)</f>
        <v>0</v>
      </c>
    </row>
    <row r="35" spans="1:57" ht="26.25" customHeight="1" thickBot="1">
      <c r="A35" s="207" t="str">
        <f>+GBBAA!A82</f>
        <v>I44</v>
      </c>
      <c r="B35" s="96" t="str">
        <f>+GBBAA!B82</f>
        <v>Índice de satisfacción coa organización e o desenvolvemento</v>
      </c>
      <c r="C35" s="109" t="str">
        <f>+GBBAA!C82</f>
        <v>DO-0201 Planificación e desenvolvemento da ensinanza</v>
      </c>
      <c r="D35" s="252">
        <f t="shared" si="6"/>
        <v>1</v>
      </c>
      <c r="E35" s="159" t="s">
        <v>184</v>
      </c>
      <c r="F35" s="253" t="str">
        <f>+IFERROR(IF(GBBAA!$F$82/GBBAA!$E$82=1,"OK",IF(GBBAA!$F$82=0,"NO OK","PARCIAL")),"NO OK")</f>
        <v>OK</v>
      </c>
      <c r="H35" s="252">
        <f t="shared" si="7"/>
        <v>0</v>
      </c>
      <c r="I35" s="159" t="s">
        <v>184</v>
      </c>
      <c r="J35" s="253" t="str">
        <f>+IFERROR(IF(GBBAA!J$82/GBBAA!I$82=1,"OK",IF(GBBAA!J$82=0,"NO OK","PARCIAL")),"NO OK")</f>
        <v>NO OK</v>
      </c>
      <c r="L35" s="252">
        <f t="shared" si="5"/>
        <v>0</v>
      </c>
      <c r="M35" s="159" t="s">
        <v>184</v>
      </c>
      <c r="N35" s="253" t="str">
        <f>+IFERROR(IF(GBBAA!N$82/GBBAA!M$82=1,"OK",IF(GBBAA!N$82=0,"NO OK","PARCIAL")),"NO OK")</f>
        <v>NO OK</v>
      </c>
      <c r="AA35" s="243">
        <f>+IFERROR(GBBAA!$F$82/GBBAA!$E$82,0)</f>
        <v>1</v>
      </c>
      <c r="BA35" s="243">
        <f>+IFERROR(GBBAA!J$82/GBBAA!I$82,0)</f>
        <v>0</v>
      </c>
      <c r="BE35" s="243">
        <f>+IFERROR(GBBAA!N$82/GBBAA!M$82,0)</f>
        <v>0</v>
      </c>
    </row>
    <row r="36" spans="1:57" ht="24.95" customHeight="1" thickBot="1">
      <c r="A36" s="257"/>
      <c r="B36" s="258"/>
      <c r="C36" s="258"/>
      <c r="M36" s="3"/>
      <c r="N36" s="3"/>
      <c r="AA36" s="284"/>
      <c r="BA36" s="284"/>
      <c r="BE36" s="284"/>
    </row>
    <row r="37" spans="1:57" ht="24.95" customHeight="1" thickBot="1">
      <c r="A37" s="39" t="s">
        <v>26</v>
      </c>
      <c r="B37" s="40"/>
      <c r="C37" s="40"/>
      <c r="D37" s="76"/>
      <c r="E37" s="41"/>
      <c r="F37" s="41"/>
      <c r="G37" s="50"/>
      <c r="H37" s="76"/>
      <c r="I37" s="41"/>
      <c r="J37" s="41"/>
      <c r="L37" s="76"/>
      <c r="M37" s="41"/>
      <c r="N37" s="41"/>
      <c r="AA37" s="244"/>
      <c r="BA37" s="244"/>
      <c r="BE37" s="244"/>
    </row>
    <row r="38" spans="1:57" ht="24.95" customHeight="1" thickBot="1">
      <c r="A38" s="168"/>
      <c r="B38" s="167"/>
      <c r="C38" s="167"/>
      <c r="M38" s="3"/>
      <c r="N38" s="3"/>
      <c r="AA38" s="284"/>
      <c r="BA38" s="284"/>
      <c r="BE38" s="284"/>
    </row>
    <row r="39" spans="1:57" ht="30" customHeight="1" thickBot="1">
      <c r="A39" s="99" t="s">
        <v>136</v>
      </c>
      <c r="B39" s="100" t="s">
        <v>33</v>
      </c>
      <c r="C39" s="101" t="s">
        <v>34</v>
      </c>
      <c r="D39" s="254">
        <f>IFERROR(AA39,0)</f>
        <v>1</v>
      </c>
      <c r="E39" s="255" t="str">
        <f>+IFERROR(IF(Centro!F$26/Centro!E$26=1,"OK",IF(Centro!F$26/Centro!E$26=0,"NO OK","PARCIAL")),"NO OK")</f>
        <v>OK</v>
      </c>
      <c r="F39" s="256" t="str">
        <f>+IFERROR(IF(GBBAA!F92/GBBAA!E92=1,"OK",IF(GBBAA!F92=0,"NO OK","PARCIAL")),"NO OK")</f>
        <v>OK</v>
      </c>
      <c r="H39" s="254">
        <f>IFERROR(BA39,0)</f>
        <v>1</v>
      </c>
      <c r="I39" s="255" t="str">
        <f>+IFERROR(IF(Centro!J$26/Centro!I$26=1,"OK",IF(Centro!J$26/Centro!I$26=0,"NO OK","PARCIAL")),"NO OK")</f>
        <v>NO OK</v>
      </c>
      <c r="J39" s="256" t="str">
        <f>+IFERROR(IF(GBBAA!J92/GBBAA!I92=1,"OK",IF(GBBAA!J92=0,"NO OK","PARCIAL")),"NO OK")</f>
        <v>NO OK</v>
      </c>
      <c r="L39" s="254">
        <f>IFERROR(BE39,0)</f>
        <v>1</v>
      </c>
      <c r="M39" s="255" t="str">
        <f>+IFERROR(IF(Centro!N$26/Centro!M$26=1,"OK",IF(Centro!N$26/Centro!M$26=0,"NO OK","PARCIAL")),"NO OK")</f>
        <v>NO OK</v>
      </c>
      <c r="N39" s="256" t="str">
        <f>+IFERROR(IF(GBBAA!N92/GBBAA!M92=1,"OK",IF(GBBAA!N92=0,"NO OK","PARCIAL")),"NO OK")</f>
        <v>NO OK</v>
      </c>
      <c r="AA39" s="245">
        <f>+(Centro!$F$26/Centro!$E$26+GBBAA!$F$92/GBBAA!$E$92)/COUNTA(E$39:F$39)</f>
        <v>1</v>
      </c>
      <c r="BA39" s="245">
        <f>+(Centro!$F$26/Centro!$E$26+GBBAA!$F$92/GBBAA!$E$92)/COUNTA(I$39:J$39)</f>
        <v>1</v>
      </c>
      <c r="BE39" s="245">
        <f>+(Centro!$F$26/Centro!$E$26+GBBAA!$F$92/GBBAA!$E$92)/COUNTA(M$39:N$39)</f>
        <v>1</v>
      </c>
    </row>
  </sheetData>
  <sheetProtection algorithmName="SHA-512" hashValue="RFaWsyul9kgqe1ozpHKb5z4LRlC5Ny8TdNZsdzs3NzQWdPrXCFntFoLtHD0uc3j91zXtdS0S5JDlS3Qbu62M3g==" saltValue="MeQduqs8lzswQzc/OZFOtQ==" spinCount="100000" sheet="1" objects="1" scenarios="1"/>
  <autoFilter ref="A5:C39" xr:uid="{00000000-0009-0000-0000-000003000000}"/>
  <mergeCells count="12">
    <mergeCell ref="A2:C2"/>
    <mergeCell ref="A4:B4"/>
    <mergeCell ref="A1:C1"/>
    <mergeCell ref="D1:E1"/>
    <mergeCell ref="D2:E2"/>
    <mergeCell ref="D4:F4"/>
    <mergeCell ref="L1:M1"/>
    <mergeCell ref="L2:M2"/>
    <mergeCell ref="L4:N4"/>
    <mergeCell ref="H1:I1"/>
    <mergeCell ref="H2:I2"/>
    <mergeCell ref="H4:J4"/>
  </mergeCells>
  <conditionalFormatting sqref="E25:E27">
    <cfRule type="cellIs" dxfId="687" priority="195" operator="equal">
      <formula>"NO OK"</formula>
    </cfRule>
    <cfRule type="cellIs" dxfId="686" priority="194" operator="equal">
      <formula>"PARCIAL"</formula>
    </cfRule>
    <cfRule type="cellIs" dxfId="685" priority="193" operator="equal">
      <formula>"OK"</formula>
    </cfRule>
  </conditionalFormatting>
  <conditionalFormatting sqref="E29">
    <cfRule type="cellIs" dxfId="684" priority="267" operator="equal">
      <formula>"NO OK"</formula>
    </cfRule>
    <cfRule type="cellIs" dxfId="683" priority="266" operator="equal">
      <formula>"PARCIAL"</formula>
    </cfRule>
    <cfRule type="cellIs" dxfId="682" priority="265" operator="equal">
      <formula>"OK"</formula>
    </cfRule>
  </conditionalFormatting>
  <conditionalFormatting sqref="E32">
    <cfRule type="cellIs" dxfId="681" priority="213" operator="equal">
      <formula>"NO OK"</formula>
    </cfRule>
    <cfRule type="cellIs" dxfId="680" priority="212" operator="equal">
      <formula>"PARCIAL"</formula>
    </cfRule>
    <cfRule type="cellIs" dxfId="679" priority="211" operator="equal">
      <formula>"OK"</formula>
    </cfRule>
  </conditionalFormatting>
  <conditionalFormatting sqref="E39:F39">
    <cfRule type="cellIs" dxfId="678" priority="260" operator="equal">
      <formula>"PARCIAL"</formula>
    </cfRule>
    <cfRule type="cellIs" dxfId="677" priority="259" operator="equal">
      <formula>"OK"</formula>
    </cfRule>
    <cfRule type="cellIs" dxfId="676" priority="261" operator="equal">
      <formula>"NO OK"</formula>
    </cfRule>
  </conditionalFormatting>
  <conditionalFormatting sqref="F7:F14">
    <cfRule type="cellIs" dxfId="675" priority="273" operator="equal">
      <formula>"NO OK"</formula>
    </cfRule>
    <cfRule type="cellIs" dxfId="674" priority="271" operator="equal">
      <formula>"OK"</formula>
    </cfRule>
    <cfRule type="cellIs" dxfId="673" priority="272" operator="equal">
      <formula>"PARCIAL"</formula>
    </cfRule>
  </conditionalFormatting>
  <conditionalFormatting sqref="F18:F35">
    <cfRule type="cellIs" dxfId="672" priority="197" operator="equal">
      <formula>"PARCIAL"</formula>
    </cfRule>
    <cfRule type="cellIs" dxfId="671" priority="196" operator="equal">
      <formula>"OK"</formula>
    </cfRule>
    <cfRule type="cellIs" dxfId="670" priority="198" operator="equal">
      <formula>"NO OK"</formula>
    </cfRule>
  </conditionalFormatting>
  <conditionalFormatting sqref="I25:I27">
    <cfRule type="cellIs" dxfId="669" priority="103" operator="equal">
      <formula>"OK"</formula>
    </cfRule>
    <cfRule type="cellIs" dxfId="668" priority="104" operator="equal">
      <formula>"PARCIAL"</formula>
    </cfRule>
    <cfRule type="cellIs" dxfId="667" priority="105" operator="equal">
      <formula>"NO OK"</formula>
    </cfRule>
  </conditionalFormatting>
  <conditionalFormatting sqref="I29">
    <cfRule type="cellIs" dxfId="666" priority="183" operator="equal">
      <formula>"NO OK"</formula>
    </cfRule>
    <cfRule type="cellIs" dxfId="665" priority="182" operator="equal">
      <formula>"PARCIAL"</formula>
    </cfRule>
    <cfRule type="cellIs" dxfId="664" priority="181" operator="equal">
      <formula>"OK"</formula>
    </cfRule>
  </conditionalFormatting>
  <conditionalFormatting sqref="I32">
    <cfRule type="cellIs" dxfId="663" priority="130" operator="equal">
      <formula>"OK"</formula>
    </cfRule>
    <cfRule type="cellIs" dxfId="662" priority="132" operator="equal">
      <formula>"NO OK"</formula>
    </cfRule>
    <cfRule type="cellIs" dxfId="661" priority="131" operator="equal">
      <formula>"PARCIAL"</formula>
    </cfRule>
  </conditionalFormatting>
  <conditionalFormatting sqref="I39:J39">
    <cfRule type="cellIs" dxfId="660" priority="91" operator="equal">
      <formula>"OK"</formula>
    </cfRule>
    <cfRule type="cellIs" dxfId="659" priority="92" operator="equal">
      <formula>"PARCIAL"</formula>
    </cfRule>
    <cfRule type="cellIs" dxfId="658" priority="93" operator="equal">
      <formula>"NO OK"</formula>
    </cfRule>
  </conditionalFormatting>
  <conditionalFormatting sqref="J7:J14">
    <cfRule type="cellIs" dxfId="657" priority="190" operator="equal">
      <formula>"OK"</formula>
    </cfRule>
    <cfRule type="cellIs" dxfId="656" priority="191" operator="equal">
      <formula>"PARCIAL"</formula>
    </cfRule>
    <cfRule type="cellIs" dxfId="655" priority="192" operator="equal">
      <formula>"NO OK"</formula>
    </cfRule>
  </conditionalFormatting>
  <conditionalFormatting sqref="J18:J35">
    <cfRule type="cellIs" dxfId="654" priority="97" operator="equal">
      <formula>"OK"</formula>
    </cfRule>
    <cfRule type="cellIs" dxfId="653" priority="99" operator="equal">
      <formula>"NO OK"</formula>
    </cfRule>
    <cfRule type="cellIs" dxfId="652" priority="98" operator="equal">
      <formula>"PARCIAL"</formula>
    </cfRule>
  </conditionalFormatting>
  <conditionalFormatting sqref="M25:M27">
    <cfRule type="cellIs" dxfId="651" priority="15" operator="equal">
      <formula>"NO OK"</formula>
    </cfRule>
    <cfRule type="cellIs" dxfId="650" priority="14" operator="equal">
      <formula>"PARCIAL"</formula>
    </cfRule>
    <cfRule type="cellIs" dxfId="649" priority="13" operator="equal">
      <formula>"OK"</formula>
    </cfRule>
  </conditionalFormatting>
  <conditionalFormatting sqref="M29">
    <cfRule type="cellIs" dxfId="648" priority="81" operator="equal">
      <formula>"NO OK"</formula>
    </cfRule>
    <cfRule type="cellIs" dxfId="647" priority="80" operator="equal">
      <formula>"PARCIAL"</formula>
    </cfRule>
    <cfRule type="cellIs" dxfId="646" priority="79" operator="equal">
      <formula>"OK"</formula>
    </cfRule>
  </conditionalFormatting>
  <conditionalFormatting sqref="M32">
    <cfRule type="cellIs" dxfId="645" priority="33" operator="equal">
      <formula>"NO OK"</formula>
    </cfRule>
    <cfRule type="cellIs" dxfId="644" priority="32" operator="equal">
      <formula>"PARCIAL"</formula>
    </cfRule>
    <cfRule type="cellIs" dxfId="643" priority="31" operator="equal">
      <formula>"OK"</formula>
    </cfRule>
  </conditionalFormatting>
  <conditionalFormatting sqref="M39:N39">
    <cfRule type="cellIs" dxfId="642" priority="1" operator="equal">
      <formula>"OK"</formula>
    </cfRule>
    <cfRule type="cellIs" dxfId="641" priority="3" operator="equal">
      <formula>"NO OK"</formula>
    </cfRule>
    <cfRule type="cellIs" dxfId="640" priority="2" operator="equal">
      <formula>"PARCIAL"</formula>
    </cfRule>
  </conditionalFormatting>
  <conditionalFormatting sqref="N7:N14">
    <cfRule type="cellIs" dxfId="639" priority="90" operator="equal">
      <formula>"NO OK"</formula>
    </cfRule>
    <cfRule type="cellIs" dxfId="638" priority="89" operator="equal">
      <formula>"PARCIAL"</formula>
    </cfRule>
    <cfRule type="cellIs" dxfId="637" priority="88" operator="equal">
      <formula>"OK"</formula>
    </cfRule>
  </conditionalFormatting>
  <conditionalFormatting sqref="N18:N35">
    <cfRule type="cellIs" dxfId="636" priority="9" operator="equal">
      <formula>"NO OK"</formula>
    </cfRule>
    <cfRule type="cellIs" dxfId="635" priority="8" operator="equal">
      <formula>"PARCIAL"</formula>
    </cfRule>
    <cfRule type="cellIs" dxfId="634" priority="7" operator="equal">
      <formula>"OK"</formula>
    </cfRule>
  </conditionalFormatting>
  <pageMargins left="0.70866141732283505" right="0.70866141732283505" top="0.74803149606299202" bottom="0.74803149606299202" header="0.31496062992126" footer="0.31496062992126"/>
  <pageSetup paperSize="9" scale="83"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L73"/>
  <sheetViews>
    <sheetView zoomScale="85" zoomScaleNormal="85" workbookViewId="0">
      <pane ySplit="5" topLeftCell="A6" activePane="bottomLeft" state="frozen"/>
      <selection pane="bottomLeft"/>
    </sheetView>
  </sheetViews>
  <sheetFormatPr baseColWidth="10" defaultColWidth="11.42578125" defaultRowHeight="15.75"/>
  <cols>
    <col min="1" max="1" width="3.5703125" style="2" customWidth="1"/>
    <col min="2" max="3" width="5.7109375" style="2" customWidth="1"/>
    <col min="4" max="4" width="5.7109375" style="257" customWidth="1"/>
    <col min="5" max="5" width="5.7109375" style="208" bestFit="1" customWidth="1"/>
    <col min="6" max="6" width="64" style="3" customWidth="1"/>
    <col min="7" max="7" width="59" style="3" customWidth="1"/>
    <col min="8" max="8" width="16" style="67" bestFit="1" customWidth="1"/>
    <col min="9" max="9" width="1.42578125" style="67" customWidth="1"/>
    <col min="10" max="10" width="13.7109375" style="2" customWidth="1"/>
    <col min="11" max="11" width="3" style="2" customWidth="1"/>
    <col min="12" max="12" width="14.7109375" style="2" customWidth="1"/>
    <col min="13" max="16384" width="11.42578125" style="2"/>
  </cols>
  <sheetData>
    <row r="1" spans="1:12" ht="10.5" customHeight="1" thickBot="1"/>
    <row r="2" spans="1:12" s="1" customFormat="1" ht="29.25" customHeight="1" thickBot="1">
      <c r="A2" s="505" t="s">
        <v>200</v>
      </c>
      <c r="B2" s="506"/>
      <c r="C2" s="506"/>
      <c r="D2" s="506"/>
      <c r="E2" s="506"/>
      <c r="F2" s="506"/>
      <c r="G2" s="506"/>
      <c r="H2" s="507"/>
      <c r="I2" s="46"/>
    </row>
    <row r="3" spans="1:12" ht="11.25" customHeight="1" thickBot="1">
      <c r="A3" s="504"/>
      <c r="B3" s="504"/>
      <c r="C3" s="59"/>
      <c r="D3" s="22"/>
      <c r="E3" s="60"/>
      <c r="F3" s="64"/>
      <c r="G3" s="64"/>
      <c r="H3" s="168"/>
      <c r="I3" s="168"/>
    </row>
    <row r="4" spans="1:12" ht="36.75" customHeight="1" thickBot="1">
      <c r="A4" s="64"/>
      <c r="B4" s="64"/>
      <c r="C4" s="59"/>
      <c r="D4" s="22"/>
      <c r="E4" s="60"/>
      <c r="F4" s="64"/>
      <c r="G4" s="64"/>
      <c r="H4" s="508" t="s">
        <v>271</v>
      </c>
      <c r="I4" s="509"/>
      <c r="J4" s="509"/>
      <c r="K4" s="509"/>
      <c r="L4" s="510"/>
    </row>
    <row r="5" spans="1:12" s="73" customFormat="1" ht="38.25" customHeight="1">
      <c r="A5" s="75"/>
      <c r="B5" s="5"/>
      <c r="C5" s="4"/>
      <c r="D5" s="48"/>
      <c r="E5" s="5" t="s">
        <v>164</v>
      </c>
      <c r="F5" s="5" t="s">
        <v>96</v>
      </c>
      <c r="G5" s="5" t="s">
        <v>106</v>
      </c>
      <c r="H5" s="305" t="str">
        <f>+Centro!E4</f>
        <v>Curso 23-24</v>
      </c>
      <c r="I5" s="64"/>
      <c r="J5" s="305" t="str">
        <f>+Centro!I4</f>
        <v>Curso X+1</v>
      </c>
      <c r="L5" s="305" t="str">
        <f>+Centro!M4</f>
        <v>Curso X+2</v>
      </c>
    </row>
    <row r="6" spans="1:12" s="43" customFormat="1" ht="24.95" customHeight="1" thickBot="1">
      <c r="A6" s="149" t="s">
        <v>161</v>
      </c>
      <c r="B6" s="150"/>
      <c r="C6" s="150"/>
      <c r="D6" s="150"/>
      <c r="E6" s="150"/>
      <c r="F6" s="150"/>
      <c r="G6" s="150"/>
      <c r="H6" s="306">
        <f>+AVERAGE(H7,H21,H49)</f>
        <v>1</v>
      </c>
      <c r="I6" s="299"/>
      <c r="J6" s="306">
        <f>+AVERAGE(J7,J21,J49)</f>
        <v>8.3333333333333329E-2</v>
      </c>
      <c r="L6" s="306">
        <f>+AVERAGE(L7,L21,L49)</f>
        <v>8.3333333333333329E-2</v>
      </c>
    </row>
    <row r="7" spans="1:12" ht="24.95" customHeight="1" thickBot="1">
      <c r="A7" s="209"/>
      <c r="B7" s="44" t="s">
        <v>45</v>
      </c>
      <c r="C7" s="45"/>
      <c r="D7" s="49"/>
      <c r="E7" s="82"/>
      <c r="F7" s="45"/>
      <c r="G7" s="45"/>
      <c r="H7" s="307">
        <f>+AVERAGE(H8,H16)</f>
        <v>1</v>
      </c>
      <c r="I7" s="300"/>
      <c r="J7" s="307">
        <f>+AVERAGE(J8,J16)</f>
        <v>0.25</v>
      </c>
      <c r="L7" s="307">
        <f>+AVERAGE(L8,L16)</f>
        <v>0.25</v>
      </c>
    </row>
    <row r="8" spans="1:12" ht="24.95" customHeight="1">
      <c r="B8" s="74"/>
      <c r="C8" s="71" t="s">
        <v>46</v>
      </c>
      <c r="D8" s="72"/>
      <c r="E8" s="77"/>
      <c r="F8" s="72"/>
      <c r="G8" s="72"/>
      <c r="H8" s="308">
        <f>+AVERAGE(H9,H11)</f>
        <v>1</v>
      </c>
      <c r="I8" s="301"/>
      <c r="J8" s="308">
        <f>+AVERAGE(J9,J11)</f>
        <v>0.5</v>
      </c>
      <c r="L8" s="308">
        <f>+AVERAGE(L9,L11)</f>
        <v>0.5</v>
      </c>
    </row>
    <row r="9" spans="1:12" ht="24.95" customHeight="1">
      <c r="B9" s="6"/>
      <c r="C9" s="7"/>
      <c r="D9" s="259" t="s">
        <v>47</v>
      </c>
      <c r="E9" s="210"/>
      <c r="F9" s="68"/>
      <c r="G9" s="68"/>
      <c r="H9" s="309">
        <f>+H10</f>
        <v>1</v>
      </c>
      <c r="I9" s="302"/>
      <c r="J9" s="309">
        <f>+J10</f>
        <v>1</v>
      </c>
      <c r="L9" s="309">
        <f>+L10</f>
        <v>1</v>
      </c>
    </row>
    <row r="10" spans="1:12" ht="24.95" customHeight="1">
      <c r="B10" s="6"/>
      <c r="C10" s="7"/>
      <c r="D10" s="260"/>
      <c r="E10" s="211" t="str">
        <f>+Resumo!A39</f>
        <v>I50</v>
      </c>
      <c r="F10" s="65" t="str">
        <f>+Resumo!B39</f>
        <v xml:space="preserve"> Indicadores do programa estratexico do centro</v>
      </c>
      <c r="G10" s="66" t="str">
        <f>+Resumo!C39</f>
        <v>DE-01: Programación e desenvolvemento estratéxico</v>
      </c>
      <c r="H10" s="310">
        <f>+Resumo!D39</f>
        <v>1</v>
      </c>
      <c r="I10" s="303"/>
      <c r="J10" s="310">
        <f>+Resumo!H39</f>
        <v>1</v>
      </c>
      <c r="L10" s="310">
        <f>+Resumo!L39</f>
        <v>1</v>
      </c>
    </row>
    <row r="11" spans="1:12" ht="24.95" customHeight="1">
      <c r="B11" s="6"/>
      <c r="C11" s="7"/>
      <c r="D11" s="259" t="s">
        <v>48</v>
      </c>
      <c r="E11" s="210"/>
      <c r="F11" s="68"/>
      <c r="G11" s="68"/>
      <c r="H11" s="309">
        <f>+AVERAGE(H12:H15)</f>
        <v>1</v>
      </c>
      <c r="I11" s="302"/>
      <c r="J11" s="309">
        <f>+AVERAGE(J12:J15)</f>
        <v>0</v>
      </c>
      <c r="L11" s="309">
        <f>+AVERAGE(L12:L15)</f>
        <v>0</v>
      </c>
    </row>
    <row r="12" spans="1:12" ht="24.95" customHeight="1">
      <c r="B12" s="6"/>
      <c r="C12" s="7"/>
      <c r="D12" s="261"/>
      <c r="E12" s="208" t="str">
        <f>+Resumo!A9</f>
        <v>I4</v>
      </c>
      <c r="F12" s="9" t="str">
        <f>+Resumo!B9</f>
        <v>Resultados dos indicadores do SGC</v>
      </c>
      <c r="G12" s="9" t="str">
        <f>+Resumo!C9</f>
        <v>DE-02  Seguimento e Medición;  Este indicador mostra os resultados do conxunto dos indicadores do cadro de mando</v>
      </c>
      <c r="H12" s="311">
        <f>+Resumo!D9</f>
        <v>1</v>
      </c>
      <c r="I12" s="303"/>
      <c r="J12" s="311">
        <f>+Resumo!H9</f>
        <v>0</v>
      </c>
      <c r="L12" s="311">
        <f>+Resumo!L9</f>
        <v>0</v>
      </c>
    </row>
    <row r="13" spans="1:12" ht="24.95" customHeight="1">
      <c r="B13" s="6"/>
      <c r="C13" s="7"/>
      <c r="D13" s="261"/>
      <c r="E13" s="208" t="str">
        <f>+Resumo!A13</f>
        <v>I10</v>
      </c>
      <c r="F13" s="9" t="str">
        <f>+Resumo!B13</f>
        <v>Indicadores de resultados</v>
      </c>
      <c r="G13" s="9" t="str">
        <f>+Resumo!C13</f>
        <v>DE-02  Seguimento e Medición; 
DE-03 Revisión do sistema pola dirección</v>
      </c>
      <c r="H13" s="311">
        <f>+Resumo!D13</f>
        <v>1</v>
      </c>
      <c r="I13" s="303"/>
      <c r="J13" s="311">
        <f>+Resumo!H13</f>
        <v>0</v>
      </c>
      <c r="L13" s="311">
        <f>+Resumo!L13</f>
        <v>0</v>
      </c>
    </row>
    <row r="14" spans="1:12" ht="24.95" customHeight="1">
      <c r="B14" s="6"/>
      <c r="C14" s="7"/>
      <c r="D14" s="261"/>
      <c r="E14" s="78" t="str">
        <f>+Resumo!A19</f>
        <v>I21</v>
      </c>
      <c r="F14" s="27" t="str">
        <f>+Resumo!B19</f>
        <v>Taxa de abandono  (Egreso)</v>
      </c>
      <c r="G14" s="8" t="str">
        <f>+Resumo!C19</f>
        <v>DE-02  Seguimento e Medición; 
DE-03 Revisión do sistema pola dirección</v>
      </c>
      <c r="H14" s="311">
        <f>+Resumo!D19</f>
        <v>1</v>
      </c>
      <c r="I14" s="303"/>
      <c r="J14" s="311">
        <f>+Resumo!H19</f>
        <v>0</v>
      </c>
      <c r="L14" s="311">
        <f>+Resumo!L19</f>
        <v>0</v>
      </c>
    </row>
    <row r="15" spans="1:12" ht="24.95" customHeight="1">
      <c r="B15" s="6"/>
      <c r="C15" s="15"/>
      <c r="D15" s="260"/>
      <c r="E15" s="79" t="str">
        <f>+Resumo!A20</f>
        <v>I22</v>
      </c>
      <c r="F15" s="27" t="str">
        <f>+Resumo!B20</f>
        <v>Taxa de cambio de estudo</v>
      </c>
      <c r="G15" s="8" t="str">
        <f>+Resumo!C20</f>
        <v>DE-02  Seguimento e Medición; 
DE-03 Revisión do sistema pola dirección</v>
      </c>
      <c r="H15" s="310">
        <f>+Resumo!D20</f>
        <v>1</v>
      </c>
      <c r="I15" s="303"/>
      <c r="J15" s="310">
        <f>+Resumo!H20</f>
        <v>0</v>
      </c>
      <c r="L15" s="310">
        <f>+Resumo!L20</f>
        <v>0</v>
      </c>
    </row>
    <row r="16" spans="1:12" ht="24.95" customHeight="1">
      <c r="B16" s="6"/>
      <c r="C16" s="69" t="s">
        <v>52</v>
      </c>
      <c r="D16" s="70"/>
      <c r="E16" s="80"/>
      <c r="F16" s="70"/>
      <c r="G16" s="70"/>
      <c r="H16" s="312">
        <f>+AVERAGE(H17,H19)</f>
        <v>1</v>
      </c>
      <c r="I16" s="301"/>
      <c r="J16" s="312">
        <f>+AVERAGE(J17,J19)</f>
        <v>0</v>
      </c>
      <c r="L16" s="312">
        <f>+AVERAGE(L17,L19)</f>
        <v>0</v>
      </c>
    </row>
    <row r="17" spans="2:12" ht="24.95" customHeight="1">
      <c r="B17" s="6"/>
      <c r="C17" s="7"/>
      <c r="D17" s="259" t="s">
        <v>53</v>
      </c>
      <c r="E17" s="210"/>
      <c r="F17" s="68"/>
      <c r="G17" s="68"/>
      <c r="H17" s="309">
        <f>+H18</f>
        <v>1</v>
      </c>
      <c r="I17" s="302"/>
      <c r="J17" s="309">
        <f>+J18</f>
        <v>0</v>
      </c>
      <c r="L17" s="309">
        <f>+L18</f>
        <v>0</v>
      </c>
    </row>
    <row r="18" spans="2:12" ht="24.95" customHeight="1">
      <c r="B18" s="6"/>
      <c r="C18" s="7"/>
      <c r="D18" s="260"/>
      <c r="E18" s="211" t="str">
        <f>+Resumo!A25</f>
        <v>I27</v>
      </c>
      <c r="F18" s="8" t="str">
        <f>+Resumo!B25</f>
        <v xml:space="preserve">Nº Queixas recibidas </v>
      </c>
      <c r="G18" s="8" t="str">
        <f>+Resumo!C25</f>
        <v>MC-02: Xestión das queixas, suxestións e parabéns</v>
      </c>
      <c r="H18" s="311">
        <f>+Resumo!D25</f>
        <v>1</v>
      </c>
      <c r="I18" s="303"/>
      <c r="J18" s="311">
        <f>+Resumo!H25</f>
        <v>0</v>
      </c>
      <c r="L18" s="311">
        <f>+Resumo!L25</f>
        <v>0</v>
      </c>
    </row>
    <row r="19" spans="2:12" ht="24.95" customHeight="1">
      <c r="B19" s="6"/>
      <c r="C19" s="7"/>
      <c r="D19" s="259" t="s">
        <v>54</v>
      </c>
      <c r="E19" s="210"/>
      <c r="F19" s="68"/>
      <c r="G19" s="68"/>
      <c r="H19" s="309">
        <f>+H20</f>
        <v>1</v>
      </c>
      <c r="I19" s="302"/>
      <c r="J19" s="309">
        <f>+J20</f>
        <v>0</v>
      </c>
      <c r="L19" s="309">
        <f>+L20</f>
        <v>0</v>
      </c>
    </row>
    <row r="20" spans="2:12" ht="24.95" customHeight="1" thickBot="1">
      <c r="B20" s="11"/>
      <c r="C20" s="12"/>
      <c r="D20" s="262"/>
      <c r="E20" s="81" t="str">
        <f>+Resumo!A18</f>
        <v>I20</v>
      </c>
      <c r="F20" s="17" t="str">
        <f>+Resumo!B18</f>
        <v>Índice das enquisas de satisfacción coas titulacións</v>
      </c>
      <c r="G20" s="17" t="str">
        <f>+Resumo!C18</f>
        <v>MC-05 Medición satisfacción</v>
      </c>
      <c r="H20" s="313">
        <f>+Resumo!D18</f>
        <v>1</v>
      </c>
      <c r="I20" s="303"/>
      <c r="J20" s="313">
        <f>+Resumo!H18</f>
        <v>0</v>
      </c>
      <c r="L20" s="313">
        <f>+Resumo!L18</f>
        <v>0</v>
      </c>
    </row>
    <row r="21" spans="2:12" ht="24.95" customHeight="1" thickBot="1">
      <c r="B21" s="44" t="s">
        <v>55</v>
      </c>
      <c r="C21" s="45"/>
      <c r="D21" s="49"/>
      <c r="E21" s="82"/>
      <c r="F21" s="45"/>
      <c r="G21" s="45"/>
      <c r="H21" s="307">
        <f>+AVERAGE(H29,H22,H42,H45)</f>
        <v>1</v>
      </c>
      <c r="I21" s="300"/>
      <c r="J21" s="307">
        <f>+AVERAGE(J29,J22,J42,J45)</f>
        <v>0</v>
      </c>
      <c r="L21" s="307">
        <f>+AVERAGE(L29,L22,L42,L45)</f>
        <v>0</v>
      </c>
    </row>
    <row r="22" spans="2:12" ht="24.95" customHeight="1">
      <c r="B22" s="13"/>
      <c r="C22" s="71" t="s">
        <v>56</v>
      </c>
      <c r="D22" s="72"/>
      <c r="E22" s="77"/>
      <c r="F22" s="72"/>
      <c r="G22" s="72"/>
      <c r="H22" s="308">
        <f>+AVERAGE(H23,H25)</f>
        <v>1</v>
      </c>
      <c r="I22" s="301"/>
      <c r="J22" s="308">
        <f>+AVERAGE(J23,J25)</f>
        <v>0</v>
      </c>
      <c r="L22" s="308">
        <f>+AVERAGE(L23,L25)</f>
        <v>0</v>
      </c>
    </row>
    <row r="23" spans="2:12" ht="24.95" customHeight="1">
      <c r="B23" s="14"/>
      <c r="C23" s="7"/>
      <c r="D23" s="259" t="s">
        <v>57</v>
      </c>
      <c r="E23" s="210"/>
      <c r="F23" s="68"/>
      <c r="G23" s="68"/>
      <c r="H23" s="309">
        <f>+H24</f>
        <v>1</v>
      </c>
      <c r="I23" s="302"/>
      <c r="J23" s="309">
        <f>+J24</f>
        <v>0</v>
      </c>
      <c r="L23" s="309">
        <f>+L24</f>
        <v>0</v>
      </c>
    </row>
    <row r="24" spans="2:12" ht="24.95" customHeight="1">
      <c r="B24" s="14"/>
      <c r="C24" s="7"/>
      <c r="D24" s="260"/>
      <c r="E24" s="78" t="str">
        <f>+Resumo!A26</f>
        <v>I28</v>
      </c>
      <c r="F24" s="8" t="str">
        <f>+Resumo!B26</f>
        <v>% de Titulacións que renovaron a súa acreditación</v>
      </c>
      <c r="G24" s="8" t="str">
        <f>+Resumo!C26</f>
        <v>DO-0101: Deseño, verificación, modificación e acreditación das titulacións oficiais</v>
      </c>
      <c r="H24" s="314">
        <f>+Resumo!D26</f>
        <v>1</v>
      </c>
      <c r="I24" s="304"/>
      <c r="J24" s="314">
        <f>+Resumo!H26</f>
        <v>0</v>
      </c>
      <c r="L24" s="314">
        <f>+Resumo!L26</f>
        <v>0</v>
      </c>
    </row>
    <row r="25" spans="2:12" ht="24.95" customHeight="1">
      <c r="B25" s="14"/>
      <c r="C25" s="7"/>
      <c r="D25" s="259" t="s">
        <v>58</v>
      </c>
      <c r="E25" s="210"/>
      <c r="F25" s="68"/>
      <c r="G25" s="68"/>
      <c r="H25" s="309">
        <f>+H26</f>
        <v>1</v>
      </c>
      <c r="I25" s="302"/>
      <c r="J25" s="309">
        <f>+J26</f>
        <v>0</v>
      </c>
      <c r="L25" s="309">
        <f>+L26</f>
        <v>0</v>
      </c>
    </row>
    <row r="26" spans="2:12" ht="24.95" customHeight="1">
      <c r="B26" s="14"/>
      <c r="C26" s="7"/>
      <c r="D26" s="261"/>
      <c r="E26" s="78" t="str">
        <f>+Resumo!A27</f>
        <v>I30</v>
      </c>
      <c r="F26" s="10" t="str">
        <f>+Resumo!B27</f>
        <v>% Titulacións con avaliación favorable en Seguimento</v>
      </c>
      <c r="G26" s="10" t="str">
        <f>+Resumo!C27</f>
        <v>DO-0102: Seguimento e mellora das titulacións</v>
      </c>
      <c r="H26" s="311">
        <f>+Resumo!D27</f>
        <v>1</v>
      </c>
      <c r="I26" s="303"/>
      <c r="J26" s="311">
        <f>+Resumo!H27</f>
        <v>0</v>
      </c>
      <c r="L26" s="311">
        <f>+Resumo!L27</f>
        <v>0</v>
      </c>
    </row>
    <row r="27" spans="2:12" ht="24.95" customHeight="1">
      <c r="B27" s="14"/>
      <c r="C27" s="7"/>
      <c r="D27" s="259" t="s">
        <v>59</v>
      </c>
      <c r="E27" s="210"/>
      <c r="F27" s="68"/>
      <c r="G27" s="68"/>
      <c r="H27" s="309" t="s">
        <v>184</v>
      </c>
      <c r="I27" s="302"/>
      <c r="J27" s="309" t="s">
        <v>184</v>
      </c>
      <c r="L27" s="309" t="s">
        <v>184</v>
      </c>
    </row>
    <row r="28" spans="2:12" ht="24.95" customHeight="1">
      <c r="B28" s="14"/>
      <c r="C28" s="7"/>
      <c r="D28" s="260"/>
      <c r="E28" s="79" t="str">
        <f>+Centro!A17</f>
        <v>I32</v>
      </c>
      <c r="F28" s="8" t="str">
        <f>+Centro!B17</f>
        <v>Nº Titulacións en proceso de extinción ou suspensión</v>
      </c>
      <c r="G28" s="8" t="str">
        <f>+Centro!C17</f>
        <v>DO-0103: Suspensión e extinción dunha titulación</v>
      </c>
      <c r="H28" s="310" t="s">
        <v>184</v>
      </c>
      <c r="I28" s="303"/>
      <c r="J28" s="310" t="s">
        <v>184</v>
      </c>
      <c r="L28" s="310" t="s">
        <v>184</v>
      </c>
    </row>
    <row r="29" spans="2:12" ht="24.95" customHeight="1">
      <c r="B29" s="14"/>
      <c r="C29" s="69" t="s">
        <v>60</v>
      </c>
      <c r="D29" s="70"/>
      <c r="E29" s="80"/>
      <c r="F29" s="70"/>
      <c r="G29" s="70"/>
      <c r="H29" s="312">
        <f>+AVERAGE(H30,H32,H34,H37,H40)</f>
        <v>1</v>
      </c>
      <c r="I29" s="301"/>
      <c r="J29" s="312">
        <f>+AVERAGE(J30,J32,J34,J37,J40)</f>
        <v>0</v>
      </c>
      <c r="L29" s="312">
        <f>+AVERAGE(L30,L32,L34,L37,L40)</f>
        <v>0</v>
      </c>
    </row>
    <row r="30" spans="2:12" ht="24.95" customHeight="1">
      <c r="B30" s="14"/>
      <c r="C30" s="7"/>
      <c r="D30" s="259" t="s">
        <v>61</v>
      </c>
      <c r="E30" s="210"/>
      <c r="F30" s="68"/>
      <c r="G30" s="68"/>
      <c r="H30" s="309">
        <f>+H31</f>
        <v>1</v>
      </c>
      <c r="I30" s="302"/>
      <c r="J30" s="309">
        <f>+J31</f>
        <v>0</v>
      </c>
      <c r="L30" s="309">
        <f>+L31</f>
        <v>0</v>
      </c>
    </row>
    <row r="31" spans="2:12" ht="24.95" customHeight="1">
      <c r="B31" s="14"/>
      <c r="C31" s="7"/>
      <c r="D31" s="260"/>
      <c r="E31" s="79" t="str">
        <f>+Resumo!A35</f>
        <v>I44</v>
      </c>
      <c r="F31" s="10" t="str">
        <f>+Resumo!B35</f>
        <v>Índice de satisfacción coa organización e o desenvolvemento</v>
      </c>
      <c r="G31" s="10" t="str">
        <f>+Resumo!C35</f>
        <v>DO-0201 Planificación e desenvolvemento da ensinanza</v>
      </c>
      <c r="H31" s="311">
        <f>+Resumo!D35</f>
        <v>1</v>
      </c>
      <c r="I31" s="303"/>
      <c r="J31" s="311">
        <f>+Resumo!H35</f>
        <v>0</v>
      </c>
      <c r="L31" s="311">
        <f>+Resumo!L35</f>
        <v>0</v>
      </c>
    </row>
    <row r="32" spans="2:12" ht="24.95" customHeight="1">
      <c r="B32" s="14"/>
      <c r="C32" s="7"/>
      <c r="D32" s="259" t="s">
        <v>63</v>
      </c>
      <c r="E32" s="210"/>
      <c r="F32" s="68"/>
      <c r="G32" s="68"/>
      <c r="H32" s="309">
        <f>+H33</f>
        <v>1</v>
      </c>
      <c r="I32" s="302"/>
      <c r="J32" s="309">
        <f>+J33</f>
        <v>0</v>
      </c>
      <c r="L32" s="309">
        <f>+L33</f>
        <v>0</v>
      </c>
    </row>
    <row r="33" spans="2:12" ht="24.95" customHeight="1">
      <c r="B33" s="14"/>
      <c r="C33" s="7"/>
      <c r="D33" s="261"/>
      <c r="E33" s="78" t="str">
        <f>+Resumo!A28</f>
        <v>I35</v>
      </c>
      <c r="F33" s="10" t="str">
        <f>+Resumo!B28</f>
        <v xml:space="preserve">Nota media do acceso </v>
      </c>
      <c r="G33" s="10" t="str">
        <f>+Resumo!C28</f>
        <v>DO-0202 Promoción das titulacións</v>
      </c>
      <c r="H33" s="311">
        <f>+Resumo!D28</f>
        <v>1</v>
      </c>
      <c r="I33" s="303"/>
      <c r="J33" s="311">
        <f>+Resumo!H28</f>
        <v>0</v>
      </c>
      <c r="L33" s="311">
        <f>+Resumo!L28</f>
        <v>0</v>
      </c>
    </row>
    <row r="34" spans="2:12" ht="24.95" customHeight="1">
      <c r="B34" s="14"/>
      <c r="C34" s="7"/>
      <c r="D34" s="259" t="s">
        <v>64</v>
      </c>
      <c r="E34" s="210"/>
      <c r="F34" s="68"/>
      <c r="G34" s="68"/>
      <c r="H34" s="309">
        <f>+AVERAGE(H35:H36)</f>
        <v>1</v>
      </c>
      <c r="I34" s="302"/>
      <c r="J34" s="309">
        <f>+AVERAGE(J35:J36)</f>
        <v>0</v>
      </c>
      <c r="L34" s="309">
        <f>+AVERAGE(L35:L36)</f>
        <v>0</v>
      </c>
    </row>
    <row r="35" spans="2:12" ht="24.95" customHeight="1">
      <c r="B35" s="14"/>
      <c r="C35" s="7"/>
      <c r="D35" s="261"/>
      <c r="E35" s="78" t="str">
        <f>+Resumo!A22</f>
        <v>I24</v>
      </c>
      <c r="F35" s="10" t="str">
        <f>+Resumo!B22</f>
        <v>Índice de satisfacción coa orientación recibida no centro</v>
      </c>
      <c r="G35" s="10" t="str">
        <f>+Resumo!C22</f>
        <v>DO-0203: Orientación do estudantado e atención ás NEAE</v>
      </c>
      <c r="H35" s="311">
        <f>+Resumo!D22</f>
        <v>1</v>
      </c>
      <c r="I35" s="303"/>
      <c r="J35" s="311">
        <f>+Resumo!H22</f>
        <v>0</v>
      </c>
      <c r="L35" s="311">
        <f>+Resumo!L22</f>
        <v>0</v>
      </c>
    </row>
    <row r="36" spans="2:12" ht="24.95" customHeight="1">
      <c r="B36" s="14"/>
      <c r="C36" s="7"/>
      <c r="D36" s="261"/>
      <c r="E36" s="78" t="str">
        <f>+Resumo!A29</f>
        <v>I37</v>
      </c>
      <c r="F36" s="10" t="str">
        <f>+Resumo!B29</f>
        <v>Grao de Satisfacción do estudantado co PAT</v>
      </c>
      <c r="G36" s="10" t="str">
        <f>+Resumo!C29</f>
        <v>DO-0203: Orientación do estudantado e atención ás NEAE</v>
      </c>
      <c r="H36" s="311">
        <f>+Resumo!D29</f>
        <v>1</v>
      </c>
      <c r="I36" s="303"/>
      <c r="J36" s="311">
        <f>+Resumo!H29</f>
        <v>0</v>
      </c>
      <c r="L36" s="311">
        <f>+Resumo!L29</f>
        <v>0</v>
      </c>
    </row>
    <row r="37" spans="2:12" ht="24.95" customHeight="1">
      <c r="B37" s="14"/>
      <c r="C37" s="7"/>
      <c r="D37" s="259" t="s">
        <v>65</v>
      </c>
      <c r="E37" s="210"/>
      <c r="F37" s="68"/>
      <c r="G37" s="68"/>
      <c r="H37" s="309">
        <f>+AVERAGE(H38:H39)</f>
        <v>1</v>
      </c>
      <c r="I37" s="302"/>
      <c r="J37" s="309">
        <f>+AVERAGE(J38:J39)</f>
        <v>0</v>
      </c>
      <c r="L37" s="309">
        <f>+AVERAGE(L38:L39)</f>
        <v>0</v>
      </c>
    </row>
    <row r="38" spans="2:12" ht="24.95" customHeight="1">
      <c r="B38" s="14"/>
      <c r="C38" s="7"/>
      <c r="D38" s="261"/>
      <c r="E38" s="78" t="str">
        <f>+Resumo!A23</f>
        <v>I25</v>
      </c>
      <c r="F38" s="10" t="str">
        <f>+Resumo!B23</f>
        <v>% Alumnado en prácticas académicas</v>
      </c>
      <c r="G38" s="10" t="str">
        <f>+Resumo!C23</f>
        <v>DO-0204: Xestión das prácticas académicas</v>
      </c>
      <c r="H38" s="311">
        <f>+Resumo!D23</f>
        <v>1</v>
      </c>
      <c r="I38" s="303"/>
      <c r="J38" s="311">
        <f>+Resumo!H23</f>
        <v>0</v>
      </c>
      <c r="L38" s="311">
        <f>+Resumo!L23</f>
        <v>0</v>
      </c>
    </row>
    <row r="39" spans="2:12" ht="24.95" customHeight="1">
      <c r="B39" s="14"/>
      <c r="C39" s="7"/>
      <c r="D39" s="260"/>
      <c r="E39" s="78" t="str">
        <f>+Resumo!A30</f>
        <v>I38</v>
      </c>
      <c r="F39" s="10" t="str">
        <f>+Resumo!B30</f>
        <v xml:space="preserve">Grao de satisfacción das Persoas Tituladas coas Prácticas </v>
      </c>
      <c r="G39" s="10" t="str">
        <f>+Resumo!C30</f>
        <v>DO-0204: Xestión das prácticas académicas</v>
      </c>
      <c r="H39" s="311">
        <f>+Resumo!D30</f>
        <v>1</v>
      </c>
      <c r="I39" s="303"/>
      <c r="J39" s="311">
        <f>+Resumo!H30</f>
        <v>0</v>
      </c>
      <c r="L39" s="311">
        <f>+Resumo!L30</f>
        <v>0</v>
      </c>
    </row>
    <row r="40" spans="2:12" ht="24.95" customHeight="1">
      <c r="B40" s="14"/>
      <c r="C40" s="7"/>
      <c r="D40" s="259" t="s">
        <v>66</v>
      </c>
      <c r="E40" s="210"/>
      <c r="F40" s="68"/>
      <c r="G40" s="68"/>
      <c r="H40" s="309">
        <f>+H41</f>
        <v>1</v>
      </c>
      <c r="I40" s="302"/>
      <c r="J40" s="309">
        <f>+J41</f>
        <v>0</v>
      </c>
      <c r="L40" s="309">
        <f>+L41</f>
        <v>0</v>
      </c>
    </row>
    <row r="41" spans="2:12" ht="24.95" customHeight="1">
      <c r="B41" s="14"/>
      <c r="C41" s="15"/>
      <c r="D41" s="260"/>
      <c r="E41" s="211" t="str">
        <f>+Resumo!A8</f>
        <v>I3</v>
      </c>
      <c r="F41" s="28" t="str">
        <f>+Resumo!B8</f>
        <v>Indicadores de mobilidade do estudantado</v>
      </c>
      <c r="G41" s="28" t="str">
        <f>+Resumo!C8</f>
        <v>DO-0205: Xestión da mobilidade</v>
      </c>
      <c r="H41" s="310">
        <f>+Resumo!D8</f>
        <v>1</v>
      </c>
      <c r="I41" s="303"/>
      <c r="J41" s="310">
        <f>+Resumo!H8</f>
        <v>0</v>
      </c>
      <c r="L41" s="310">
        <f>+Resumo!L8</f>
        <v>0</v>
      </c>
    </row>
    <row r="42" spans="2:12" ht="24.95" customHeight="1">
      <c r="B42" s="14"/>
      <c r="C42" s="69" t="s">
        <v>67</v>
      </c>
      <c r="D42" s="70"/>
      <c r="E42" s="80"/>
      <c r="F42" s="70"/>
      <c r="G42" s="70"/>
      <c r="H42" s="312">
        <f>+H43</f>
        <v>1</v>
      </c>
      <c r="I42" s="301"/>
      <c r="J42" s="312">
        <f>+J43</f>
        <v>0</v>
      </c>
      <c r="L42" s="312">
        <f>+L43</f>
        <v>0</v>
      </c>
    </row>
    <row r="43" spans="2:12" ht="24.95" customHeight="1">
      <c r="B43" s="14"/>
      <c r="C43" s="7"/>
      <c r="D43" s="259" t="s">
        <v>68</v>
      </c>
      <c r="E43" s="210"/>
      <c r="F43" s="68"/>
      <c r="G43" s="68"/>
      <c r="H43" s="309">
        <f>+H44</f>
        <v>1</v>
      </c>
      <c r="I43" s="302"/>
      <c r="J43" s="309">
        <f>+J44</f>
        <v>0</v>
      </c>
      <c r="L43" s="309">
        <f>+L44</f>
        <v>0</v>
      </c>
    </row>
    <row r="44" spans="2:12" ht="24.95" customHeight="1">
      <c r="B44" s="14"/>
      <c r="C44" s="15"/>
      <c r="D44" s="260"/>
      <c r="E44" s="79" t="str">
        <f>+Resumo!A24</f>
        <v>I26</v>
      </c>
      <c r="F44" s="8" t="str">
        <f>+Resumo!B24</f>
        <v>Índice de satisfacción coa promoción da titulación e a información pública na web</v>
      </c>
      <c r="G44" s="8" t="str">
        <f>+Resumo!C24</f>
        <v>DO-0301 Información Pública</v>
      </c>
      <c r="H44" s="310">
        <f>+Resumo!D24</f>
        <v>1</v>
      </c>
      <c r="I44" s="303"/>
      <c r="J44" s="310">
        <f>+Resumo!H24</f>
        <v>0</v>
      </c>
      <c r="L44" s="310">
        <f>+Resumo!L24</f>
        <v>0</v>
      </c>
    </row>
    <row r="45" spans="2:12" ht="24.95" customHeight="1">
      <c r="B45" s="14"/>
      <c r="C45" s="69" t="s">
        <v>69</v>
      </c>
      <c r="D45" s="70"/>
      <c r="E45" s="80"/>
      <c r="F45" s="70"/>
      <c r="G45" s="70"/>
      <c r="H45" s="312">
        <f>+H46</f>
        <v>1</v>
      </c>
      <c r="I45" s="301"/>
      <c r="J45" s="312">
        <f>+J46</f>
        <v>0</v>
      </c>
      <c r="L45" s="312">
        <f>+L46</f>
        <v>0</v>
      </c>
    </row>
    <row r="46" spans="2:12" ht="24.95" customHeight="1">
      <c r="B46" s="14"/>
      <c r="C46" s="7"/>
      <c r="D46" s="259" t="s">
        <v>347</v>
      </c>
      <c r="E46" s="210"/>
      <c r="F46" s="68"/>
      <c r="G46" s="68"/>
      <c r="H46" s="309">
        <f>+AVERAGE(H47:H48)</f>
        <v>1</v>
      </c>
      <c r="I46" s="302"/>
      <c r="J46" s="309">
        <f>+AVERAGE(J47:J48)</f>
        <v>0</v>
      </c>
      <c r="L46" s="309">
        <f>+AVERAGE(L47:L48)</f>
        <v>0</v>
      </c>
    </row>
    <row r="47" spans="2:12" ht="24.95" customHeight="1">
      <c r="B47" s="14"/>
      <c r="C47" s="7"/>
      <c r="D47" s="261"/>
      <c r="E47" s="78" t="str">
        <f>+Resumo!A7</f>
        <v>I1-I2</v>
      </c>
      <c r="F47" s="9" t="str">
        <f>+Resumo!B7</f>
        <v>Nº Estudantes de novo ingreso (Grao e Máster)</v>
      </c>
      <c r="G47" s="9" t="str">
        <f>+Resumo!C7</f>
        <v>AC-01: Acceso, evolución e Expedición de Titulos Oficiais</v>
      </c>
      <c r="H47" s="311">
        <f>+Resumo!D7</f>
        <v>1</v>
      </c>
      <c r="I47" s="303"/>
      <c r="J47" s="311">
        <f>+Resumo!H7</f>
        <v>0</v>
      </c>
      <c r="L47" s="311">
        <f>+Resumo!L7</f>
        <v>0</v>
      </c>
    </row>
    <row r="48" spans="2:12" ht="24.95" customHeight="1" thickBot="1">
      <c r="B48" s="14"/>
      <c r="C48" s="7"/>
      <c r="D48" s="260"/>
      <c r="E48" s="78" t="str">
        <f>+Resumo!A14</f>
        <v>I11</v>
      </c>
      <c r="F48" s="9" t="str">
        <f>+Resumo!B14</f>
        <v>Relación de Oferta / Demanda de prazas</v>
      </c>
      <c r="G48" s="9" t="str">
        <f>+Resumo!C14</f>
        <v>AC-01: Acceso, evolución e Expedición de Titulos Oficiais</v>
      </c>
      <c r="H48" s="311">
        <f>+Resumo!D14</f>
        <v>1</v>
      </c>
      <c r="I48" s="303"/>
      <c r="J48" s="311">
        <f>+Resumo!H14</f>
        <v>0</v>
      </c>
      <c r="L48" s="311">
        <f>+Resumo!L14</f>
        <v>0</v>
      </c>
    </row>
    <row r="49" spans="1:12" ht="24.95" customHeight="1" thickBot="1">
      <c r="B49" s="44" t="s">
        <v>70</v>
      </c>
      <c r="C49" s="45"/>
      <c r="D49" s="49"/>
      <c r="E49" s="82"/>
      <c r="F49" s="45"/>
      <c r="G49" s="45"/>
      <c r="H49" s="307">
        <f>+AVERAGE(H50,H58,H62)</f>
        <v>1</v>
      </c>
      <c r="I49" s="300"/>
      <c r="J49" s="307">
        <f>+AVERAGE(J50,J58,J62)</f>
        <v>0</v>
      </c>
      <c r="L49" s="307">
        <f>+AVERAGE(L50,L58,L62)</f>
        <v>0</v>
      </c>
    </row>
    <row r="50" spans="1:12" ht="24.95" customHeight="1">
      <c r="B50" s="13"/>
      <c r="C50" s="71" t="s">
        <v>71</v>
      </c>
      <c r="D50" s="72"/>
      <c r="E50" s="77"/>
      <c r="F50" s="72"/>
      <c r="G50" s="72"/>
      <c r="H50" s="308">
        <f>+AVERAGE(H51,H53)</f>
        <v>1</v>
      </c>
      <c r="I50" s="301"/>
      <c r="J50" s="308">
        <f>+AVERAGE(J51,J53)</f>
        <v>0</v>
      </c>
      <c r="L50" s="308">
        <f>+AVERAGE(L51,L53)</f>
        <v>0</v>
      </c>
    </row>
    <row r="51" spans="1:12" ht="24.95" customHeight="1">
      <c r="B51" s="14"/>
      <c r="C51" s="7"/>
      <c r="D51" s="259" t="s">
        <v>73</v>
      </c>
      <c r="E51" s="210"/>
      <c r="F51" s="68"/>
      <c r="G51" s="68"/>
      <c r="H51" s="309">
        <f>+AVERAGE(H52:H52)</f>
        <v>1</v>
      </c>
      <c r="I51" s="302"/>
      <c r="J51" s="309">
        <f>+AVERAGE(J52:J52)</f>
        <v>0</v>
      </c>
      <c r="L51" s="309">
        <f>+AVERAGE(L52:L52)</f>
        <v>0</v>
      </c>
    </row>
    <row r="52" spans="1:12" ht="24.95" customHeight="1">
      <c r="B52" s="14"/>
      <c r="C52" s="7"/>
      <c r="D52" s="261"/>
      <c r="E52" s="78" t="str">
        <f>+Resumo!A31</f>
        <v>I39</v>
      </c>
      <c r="F52" s="10" t="str">
        <f>+Resumo!B31</f>
        <v xml:space="preserve">Grao de satisfacción cos RRHH </v>
      </c>
      <c r="G52" s="10" t="str">
        <f>+Resumo!C31</f>
        <v>PE-01 Xestión do PAS</v>
      </c>
      <c r="H52" s="311">
        <f>+Resumo!D31</f>
        <v>1</v>
      </c>
      <c r="I52" s="303"/>
      <c r="J52" s="311">
        <f>+Resumo!H31</f>
        <v>0</v>
      </c>
      <c r="L52" s="311">
        <f>+Resumo!L31</f>
        <v>0</v>
      </c>
    </row>
    <row r="53" spans="1:12" ht="24.95" customHeight="1">
      <c r="B53" s="14"/>
      <c r="C53" s="7"/>
      <c r="D53" s="259" t="s">
        <v>72</v>
      </c>
      <c r="E53" s="210"/>
      <c r="F53" s="68"/>
      <c r="G53" s="68"/>
      <c r="H53" s="309">
        <f>+AVERAGE(H54:H57)</f>
        <v>1</v>
      </c>
      <c r="I53" s="302"/>
      <c r="J53" s="309">
        <f>+AVERAGE(J54:J57)</f>
        <v>0</v>
      </c>
      <c r="L53" s="309">
        <f>+AVERAGE(L54:L57)</f>
        <v>0</v>
      </c>
    </row>
    <row r="54" spans="1:12" ht="24.95" customHeight="1">
      <c r="B54" s="14"/>
      <c r="C54" s="7"/>
      <c r="D54" s="7"/>
      <c r="E54" s="208" t="str">
        <f>+Resumo!A10</f>
        <v>I5</v>
      </c>
      <c r="F54" s="9" t="str">
        <f>+Resumo!B10</f>
        <v>Indicadores de formación do PDI</v>
      </c>
      <c r="G54" s="9" t="str">
        <f>+Resumo!C10</f>
        <v>PE-02 Xestión de PDI</v>
      </c>
      <c r="H54" s="311">
        <f>+Resumo!D10</f>
        <v>1</v>
      </c>
      <c r="I54" s="303"/>
      <c r="J54" s="311">
        <f>+Resumo!H10</f>
        <v>0</v>
      </c>
      <c r="L54" s="311">
        <f>+Resumo!L10</f>
        <v>0</v>
      </c>
    </row>
    <row r="55" spans="1:12" ht="24.95" customHeight="1">
      <c r="B55" s="14"/>
      <c r="C55" s="7"/>
      <c r="D55" s="7"/>
      <c r="E55" s="208" t="str">
        <f>+Resumo!A11</f>
        <v>I7</v>
      </c>
      <c r="F55" s="9" t="str">
        <f>+Resumo!B11</f>
        <v>% PDI do título avaliado polo programa DOCENTIA e resultados obtidos</v>
      </c>
      <c r="G55" s="9" t="str">
        <f>+Resumo!C11</f>
        <v>PE-02 Xestión de PDI</v>
      </c>
      <c r="H55" s="311">
        <f>+Resumo!D11</f>
        <v>1</v>
      </c>
      <c r="I55" s="303"/>
      <c r="J55" s="311">
        <f>+Resumo!H11</f>
        <v>0</v>
      </c>
      <c r="L55" s="311">
        <f>+Resumo!L11</f>
        <v>0</v>
      </c>
    </row>
    <row r="56" spans="1:12" ht="24.95" customHeight="1">
      <c r="B56" s="14"/>
      <c r="C56" s="7"/>
      <c r="D56" s="7"/>
      <c r="E56" s="208" t="str">
        <f>+Resumo!A12</f>
        <v>I8</v>
      </c>
      <c r="F56" s="9" t="str">
        <f>+Resumo!B12</f>
        <v xml:space="preserve">Indicadores de mobilidade do PDI </v>
      </c>
      <c r="G56" s="9" t="str">
        <f>+Resumo!C12</f>
        <v>PE-02 Xestión de PDI</v>
      </c>
      <c r="H56" s="311">
        <f>+Resumo!D12</f>
        <v>1</v>
      </c>
      <c r="I56" s="303"/>
      <c r="J56" s="311">
        <f>+Resumo!H12</f>
        <v>0</v>
      </c>
      <c r="L56" s="311">
        <f>+Resumo!L12</f>
        <v>0</v>
      </c>
    </row>
    <row r="57" spans="1:12" ht="24.95" customHeight="1">
      <c r="B57" s="14"/>
      <c r="C57" s="15"/>
      <c r="D57" s="15"/>
      <c r="E57" s="79" t="str">
        <f>+Resumo!A34</f>
        <v>I43</v>
      </c>
      <c r="F57" s="8" t="str">
        <f>+Resumo!B34</f>
        <v>Resultados EAD</v>
      </c>
      <c r="G57" s="8" t="str">
        <f>+Resumo!C34</f>
        <v>PE-02 Xestión de PDI</v>
      </c>
      <c r="H57" s="310">
        <f>+Resumo!D34</f>
        <v>1</v>
      </c>
      <c r="I57" s="303"/>
      <c r="J57" s="310">
        <f>+Resumo!H34</f>
        <v>0</v>
      </c>
      <c r="L57" s="310">
        <f>+Resumo!L34</f>
        <v>0</v>
      </c>
    </row>
    <row r="58" spans="1:12" ht="24.95" customHeight="1">
      <c r="B58" s="14"/>
      <c r="C58" s="69" t="s">
        <v>74</v>
      </c>
      <c r="D58" s="70"/>
      <c r="E58" s="80"/>
      <c r="F58" s="70"/>
      <c r="G58" s="70"/>
      <c r="H58" s="312">
        <f>+H59</f>
        <v>1</v>
      </c>
      <c r="I58" s="301"/>
      <c r="J58" s="312">
        <f>+J59</f>
        <v>0</v>
      </c>
      <c r="L58" s="312">
        <f>+L59</f>
        <v>0</v>
      </c>
    </row>
    <row r="59" spans="1:12" ht="24.95" customHeight="1">
      <c r="B59" s="14"/>
      <c r="C59" s="7"/>
      <c r="D59" s="259" t="s">
        <v>160</v>
      </c>
      <c r="E59" s="210"/>
      <c r="F59" s="68"/>
      <c r="G59" s="68"/>
      <c r="H59" s="309">
        <f>+AVERAGE(H60:H61)</f>
        <v>1</v>
      </c>
      <c r="I59" s="302"/>
      <c r="J59" s="309">
        <f>+AVERAGE(J60:J61)</f>
        <v>0</v>
      </c>
      <c r="L59" s="309">
        <f>+AVERAGE(L60:L61)</f>
        <v>0</v>
      </c>
    </row>
    <row r="60" spans="1:12" ht="24.95" customHeight="1">
      <c r="B60" s="14"/>
      <c r="C60" s="7"/>
      <c r="D60" s="261"/>
      <c r="E60" s="208" t="str">
        <f>+Resumo!A32</f>
        <v>I41</v>
      </c>
      <c r="F60" s="10" t="str">
        <f>+Resumo!B32</f>
        <v>% Rexistros en estado completado na aplicación SGIC</v>
      </c>
      <c r="G60" s="10" t="str">
        <f>+Resumo!C32</f>
        <v>XD-01: Control dos documentos e dos rexistros</v>
      </c>
      <c r="H60" s="311">
        <f>+Resumo!D32</f>
        <v>1</v>
      </c>
      <c r="I60" s="303"/>
      <c r="J60" s="311">
        <f>+Resumo!H32</f>
        <v>0</v>
      </c>
      <c r="L60" s="311">
        <f>+Resumo!L32</f>
        <v>0</v>
      </c>
    </row>
    <row r="61" spans="1:12" ht="24.95" customHeight="1">
      <c r="B61" s="14"/>
      <c r="C61" s="7"/>
      <c r="D61" s="261"/>
      <c r="E61" s="208" t="str">
        <f>+Resumo!A33</f>
        <v>I42</v>
      </c>
      <c r="F61" s="10" t="str">
        <f>+Resumo!B33</f>
        <v>% Accións de Mellora finalizadas en prazo</v>
      </c>
      <c r="G61" s="10" t="str">
        <f>+Resumo!C33</f>
        <v>XD-01: Control dos documentos e dos rexistros</v>
      </c>
      <c r="H61" s="311">
        <f>+Resumo!D33</f>
        <v>1</v>
      </c>
      <c r="I61" s="303"/>
      <c r="J61" s="311">
        <f>+Resumo!H33</f>
        <v>0</v>
      </c>
      <c r="L61" s="311">
        <f>+Resumo!L33</f>
        <v>0</v>
      </c>
    </row>
    <row r="62" spans="1:12" ht="24.95" customHeight="1">
      <c r="A62" s="1"/>
      <c r="B62" s="14"/>
      <c r="C62" s="69" t="s">
        <v>75</v>
      </c>
      <c r="D62" s="70"/>
      <c r="E62" s="80"/>
      <c r="F62" s="70"/>
      <c r="G62" s="70"/>
      <c r="H62" s="312">
        <f>+H63</f>
        <v>1</v>
      </c>
      <c r="I62" s="301"/>
      <c r="J62" s="312">
        <f>+J63</f>
        <v>0</v>
      </c>
      <c r="L62" s="312">
        <f>+L63</f>
        <v>0</v>
      </c>
    </row>
    <row r="63" spans="1:12" ht="24.95" customHeight="1">
      <c r="A63" s="18"/>
      <c r="B63" s="14"/>
      <c r="C63" s="7"/>
      <c r="D63" s="259" t="s">
        <v>76</v>
      </c>
      <c r="E63" s="210"/>
      <c r="F63" s="68"/>
      <c r="G63" s="68"/>
      <c r="H63" s="309">
        <f>+H64</f>
        <v>1</v>
      </c>
      <c r="I63" s="302"/>
      <c r="J63" s="309">
        <f>+J64</f>
        <v>0</v>
      </c>
      <c r="L63" s="309">
        <f>+L64</f>
        <v>0</v>
      </c>
    </row>
    <row r="64" spans="1:12" ht="24.95" customHeight="1" thickBot="1">
      <c r="A64" s="18"/>
      <c r="B64" s="16"/>
      <c r="C64" s="12"/>
      <c r="D64" s="262"/>
      <c r="E64" s="81" t="str">
        <f>+Resumo!A21</f>
        <v>I23</v>
      </c>
      <c r="F64" s="17" t="str">
        <f>+Resumo!B21</f>
        <v>Índice de satisfacción cos recursos materiais e servizos</v>
      </c>
      <c r="G64" s="17" t="str">
        <f>+Resumo!C21</f>
        <v>IA-01: Xestión dos recursos materiais e dos servizos</v>
      </c>
      <c r="H64" s="313">
        <f>+Resumo!D21</f>
        <v>1</v>
      </c>
      <c r="I64" s="303"/>
      <c r="J64" s="313">
        <f>+Resumo!H21</f>
        <v>0</v>
      </c>
      <c r="L64" s="313">
        <f>+Resumo!L21</f>
        <v>0</v>
      </c>
    </row>
    <row r="65" ht="24.95" customHeight="1"/>
    <row r="66" ht="24.95" customHeight="1"/>
    <row r="67" ht="24.95" customHeight="1"/>
    <row r="68" ht="24.95" customHeight="1"/>
    <row r="69" ht="24.95" customHeight="1"/>
    <row r="70" ht="24.95" customHeight="1"/>
    <row r="71" ht="24.95" customHeight="1"/>
    <row r="72" ht="24.95" customHeight="1"/>
    <row r="73" ht="24.95" customHeight="1"/>
  </sheetData>
  <sheetProtection algorithmName="SHA-512" hashValue="tLgAxO+znp9HFXkkc1Vzbv+GAEVwtzkg7u1p5QFvOPzm8alDa24gxr/bfZAwZUsMOKwHYi/unNwOn/PTN/HdSw==" saltValue="VA23NL2QnmBzFRDSZaWcqg==" spinCount="100000" sheet="1" objects="1" scenarios="1"/>
  <autoFilter ref="A5:H73" xr:uid="{00000000-0009-0000-0000-000004000000}"/>
  <mergeCells count="3">
    <mergeCell ref="A3:B3"/>
    <mergeCell ref="A2:H2"/>
    <mergeCell ref="H4:L4"/>
  </mergeCells>
  <conditionalFormatting sqref="A6:G6">
    <cfRule type="expression" dxfId="633" priority="206">
      <formula>#REF!&gt;=0.8</formula>
    </cfRule>
  </conditionalFormatting>
  <conditionalFormatting sqref="H6">
    <cfRule type="expression" dxfId="632" priority="113">
      <formula>H6&lt;0.5</formula>
    </cfRule>
    <cfRule type="expression" dxfId="631" priority="115">
      <formula>H6&lt;10</formula>
    </cfRule>
    <cfRule type="expression" dxfId="630" priority="114">
      <formula>H6&lt;0.75</formula>
    </cfRule>
    <cfRule type="expression" dxfId="629" priority="111">
      <formula>H6=0</formula>
    </cfRule>
    <cfRule type="expression" dxfId="628" priority="112">
      <formula>H6&lt;0.25</formula>
    </cfRule>
  </conditionalFormatting>
  <conditionalFormatting sqref="H7">
    <cfRule type="expression" dxfId="627" priority="96">
      <formula>H7&lt;10</formula>
    </cfRule>
    <cfRule type="expression" dxfId="626" priority="95">
      <formula>H7&lt;0.75</formula>
    </cfRule>
    <cfRule type="expression" dxfId="625" priority="94">
      <formula>H7&lt;0.5</formula>
    </cfRule>
    <cfRule type="expression" dxfId="624" priority="93">
      <formula>H7&lt;0.25</formula>
    </cfRule>
    <cfRule type="expression" dxfId="623" priority="92">
      <formula>H7=0</formula>
    </cfRule>
  </conditionalFormatting>
  <conditionalFormatting sqref="H21">
    <cfRule type="expression" dxfId="622" priority="79">
      <formula>H21&lt;0.25</formula>
    </cfRule>
    <cfRule type="expression" dxfId="621" priority="82">
      <formula>H21&lt;10</formula>
    </cfRule>
    <cfRule type="expression" dxfId="620" priority="80">
      <formula>H21&lt;0.5</formula>
    </cfRule>
    <cfRule type="expression" dxfId="619" priority="78">
      <formula>H21=0</formula>
    </cfRule>
    <cfRule type="expression" dxfId="618" priority="81">
      <formula>H21&lt;0.75</formula>
    </cfRule>
  </conditionalFormatting>
  <conditionalFormatting sqref="H49">
    <cfRule type="expression" dxfId="617" priority="64">
      <formula>H49=0</formula>
    </cfRule>
    <cfRule type="expression" dxfId="616" priority="65">
      <formula>H49&lt;0.25</formula>
    </cfRule>
    <cfRule type="expression" dxfId="615" priority="66">
      <formula>H49&lt;0.5</formula>
    </cfRule>
    <cfRule type="expression" dxfId="614" priority="67">
      <formula>H49&lt;0.75</formula>
    </cfRule>
    <cfRule type="expression" dxfId="613" priority="68">
      <formula>H49&lt;10</formula>
    </cfRule>
  </conditionalFormatting>
  <conditionalFormatting sqref="H8:J8 H16:J16 H22:J22 H29:J29 H42:J42 H45:J45 H50:J50 H58:J58 H62:J62">
    <cfRule type="expression" dxfId="612" priority="161">
      <formula>#REF!="Conseguido"</formula>
    </cfRule>
    <cfRule type="expression" dxfId="611" priority="160">
      <formula>#REF!&lt;0.8</formula>
    </cfRule>
    <cfRule type="expression" dxfId="610" priority="159">
      <formula>#REF!=0</formula>
    </cfRule>
    <cfRule type="expression" dxfId="609" priority="162">
      <formula>#REF!&gt;=0.8</formula>
    </cfRule>
  </conditionalFormatting>
  <conditionalFormatting sqref="H10:J10">
    <cfRule type="cellIs" dxfId="608" priority="153" operator="equal">
      <formula>"OK"</formula>
    </cfRule>
    <cfRule type="cellIs" dxfId="607" priority="154" operator="equal">
      <formula>"PARCIAL"</formula>
    </cfRule>
    <cfRule type="cellIs" dxfId="606" priority="155" operator="equal">
      <formula>"NO OK"</formula>
    </cfRule>
  </conditionalFormatting>
  <conditionalFormatting sqref="H12:J15 H52:J52 H54:J57">
    <cfRule type="cellIs" dxfId="605" priority="156" operator="equal">
      <formula>"OK"</formula>
    </cfRule>
    <cfRule type="cellIs" dxfId="604" priority="157" operator="equal">
      <formula>"PARCIAL"</formula>
    </cfRule>
    <cfRule type="cellIs" dxfId="603" priority="158" operator="equal">
      <formula>"NO OK"</formula>
    </cfRule>
  </conditionalFormatting>
  <conditionalFormatting sqref="H18:J18">
    <cfRule type="cellIs" dxfId="602" priority="150" operator="equal">
      <formula>"OK"</formula>
    </cfRule>
    <cfRule type="cellIs" dxfId="601" priority="151" operator="equal">
      <formula>"PARCIAL"</formula>
    </cfRule>
    <cfRule type="cellIs" dxfId="600" priority="152" operator="equal">
      <formula>"NO OK"</formula>
    </cfRule>
  </conditionalFormatting>
  <conditionalFormatting sqref="H20:J20">
    <cfRule type="cellIs" dxfId="599" priority="148" operator="equal">
      <formula>"PARCIAL"</formula>
    </cfRule>
    <cfRule type="cellIs" dxfId="598" priority="149" operator="equal">
      <formula>"NO OK"</formula>
    </cfRule>
    <cfRule type="cellIs" dxfId="597" priority="147" operator="equal">
      <formula>"OK"</formula>
    </cfRule>
  </conditionalFormatting>
  <conditionalFormatting sqref="H24:J24 H26:J26 H28:J28">
    <cfRule type="cellIs" dxfId="596" priority="144" operator="equal">
      <formula>"OK"</formula>
    </cfRule>
    <cfRule type="cellIs" dxfId="595" priority="145" operator="equal">
      <formula>"PARCIAL"</formula>
    </cfRule>
    <cfRule type="cellIs" dxfId="594" priority="146" operator="equal">
      <formula>"NO OK"</formula>
    </cfRule>
  </conditionalFormatting>
  <conditionalFormatting sqref="H31:J31">
    <cfRule type="cellIs" dxfId="593" priority="120" operator="equal">
      <formula>"OK"</formula>
    </cfRule>
    <cfRule type="cellIs" dxfId="592" priority="122" operator="equal">
      <formula>"NO OK"</formula>
    </cfRule>
    <cfRule type="cellIs" dxfId="591" priority="121" operator="equal">
      <formula>"PARCIAL"</formula>
    </cfRule>
  </conditionalFormatting>
  <conditionalFormatting sqref="H33:J33 H35:J36 H41:J41">
    <cfRule type="cellIs" dxfId="590" priority="142" operator="equal">
      <formula>"PARCIAL"</formula>
    </cfRule>
    <cfRule type="cellIs" dxfId="589" priority="141" operator="equal">
      <formula>"OK"</formula>
    </cfRule>
    <cfRule type="cellIs" dxfId="588" priority="143" operator="equal">
      <formula>"NO OK"</formula>
    </cfRule>
  </conditionalFormatting>
  <conditionalFormatting sqref="H38:J39">
    <cfRule type="cellIs" dxfId="587" priority="131" operator="equal">
      <formula>"NO OK"</formula>
    </cfRule>
    <cfRule type="cellIs" dxfId="586" priority="129" operator="equal">
      <formula>"OK"</formula>
    </cfRule>
    <cfRule type="cellIs" dxfId="585" priority="130" operator="equal">
      <formula>"PARCIAL"</formula>
    </cfRule>
  </conditionalFormatting>
  <conditionalFormatting sqref="H44:J44">
    <cfRule type="cellIs" dxfId="584" priority="126" operator="equal">
      <formula>"OK"</formula>
    </cfRule>
    <cfRule type="cellIs" dxfId="583" priority="127" operator="equal">
      <formula>"PARCIAL"</formula>
    </cfRule>
    <cfRule type="cellIs" dxfId="582" priority="128" operator="equal">
      <formula>"NO OK"</formula>
    </cfRule>
  </conditionalFormatting>
  <conditionalFormatting sqref="H47:J48">
    <cfRule type="cellIs" dxfId="581" priority="140" operator="equal">
      <formula>"NO OK"</formula>
    </cfRule>
    <cfRule type="cellIs" dxfId="580" priority="139" operator="equal">
      <formula>"PARCIAL"</formula>
    </cfRule>
    <cfRule type="cellIs" dxfId="579" priority="138" operator="equal">
      <formula>"OK"</formula>
    </cfRule>
  </conditionalFormatting>
  <conditionalFormatting sqref="H60:J61">
    <cfRule type="cellIs" dxfId="578" priority="125" operator="equal">
      <formula>"NO OK"</formula>
    </cfRule>
    <cfRule type="cellIs" dxfId="577" priority="123" operator="equal">
      <formula>"OK"</formula>
    </cfRule>
    <cfRule type="cellIs" dxfId="576" priority="124" operator="equal">
      <formula>"PARCIAL"</formula>
    </cfRule>
  </conditionalFormatting>
  <conditionalFormatting sqref="H64:J64">
    <cfRule type="cellIs" dxfId="575" priority="134" operator="equal">
      <formula>"NO OK"</formula>
    </cfRule>
    <cfRule type="cellIs" dxfId="574" priority="133" operator="equal">
      <formula>"PARCIAL"</formula>
    </cfRule>
    <cfRule type="cellIs" dxfId="573" priority="132" operator="equal">
      <formula>"OK"</formula>
    </cfRule>
  </conditionalFormatting>
  <conditionalFormatting sqref="I6">
    <cfRule type="expression" dxfId="572" priority="119">
      <formula>#REF!&gt;=0.8</formula>
    </cfRule>
    <cfRule type="expression" dxfId="571" priority="117">
      <formula>#REF!=0</formula>
    </cfRule>
    <cfRule type="expression" dxfId="570" priority="118">
      <formula>#REF!=1</formula>
    </cfRule>
    <cfRule type="expression" dxfId="569" priority="116">
      <formula>#REF!&lt;1</formula>
    </cfRule>
  </conditionalFormatting>
  <conditionalFormatting sqref="I7">
    <cfRule type="expression" dxfId="568" priority="104">
      <formula>#REF!="Conseguido"</formula>
    </cfRule>
    <cfRule type="expression" dxfId="567" priority="105">
      <formula>#REF!&gt;=0.8</formula>
    </cfRule>
    <cfRule type="expression" dxfId="566" priority="102">
      <formula>#REF!=0</formula>
    </cfRule>
    <cfRule type="expression" dxfId="565" priority="103">
      <formula>#REF!&lt;0.8</formula>
    </cfRule>
  </conditionalFormatting>
  <conditionalFormatting sqref="I21">
    <cfRule type="expression" dxfId="564" priority="91">
      <formula>#REF!&gt;=0.8</formula>
    </cfRule>
    <cfRule type="expression" dxfId="563" priority="90">
      <formula>#REF!="Conseguido"</formula>
    </cfRule>
    <cfRule type="expression" dxfId="562" priority="89">
      <formula>#REF!&lt;0.8</formula>
    </cfRule>
    <cfRule type="expression" dxfId="561" priority="88">
      <formula>#REF!=0</formula>
    </cfRule>
  </conditionalFormatting>
  <conditionalFormatting sqref="I49">
    <cfRule type="expression" dxfId="560" priority="74">
      <formula>#REF!=0</formula>
    </cfRule>
    <cfRule type="expression" dxfId="559" priority="76">
      <formula>#REF!="Conseguido"</formula>
    </cfRule>
    <cfRule type="expression" dxfId="558" priority="77">
      <formula>#REF!&gt;=0.8</formula>
    </cfRule>
    <cfRule type="expression" dxfId="557" priority="75">
      <formula>#REF!&lt;0.8</formula>
    </cfRule>
  </conditionalFormatting>
  <conditionalFormatting sqref="J6">
    <cfRule type="expression" dxfId="556" priority="106">
      <formula>J6=0</formula>
    </cfRule>
    <cfRule type="expression" dxfId="555" priority="107">
      <formula>J6&lt;0.25</formula>
    </cfRule>
    <cfRule type="expression" dxfId="554" priority="108">
      <formula>J6&lt;0.5</formula>
    </cfRule>
    <cfRule type="expression" dxfId="553" priority="109">
      <formula>J6&lt;0.75</formula>
    </cfRule>
    <cfRule type="expression" dxfId="552" priority="110">
      <formula>J6&lt;10</formula>
    </cfRule>
  </conditionalFormatting>
  <conditionalFormatting sqref="J7">
    <cfRule type="expression" dxfId="551" priority="100">
      <formula>J7&lt;0.75</formula>
    </cfRule>
    <cfRule type="expression" dxfId="550" priority="101">
      <formula>J7&lt;10</formula>
    </cfRule>
    <cfRule type="expression" dxfId="549" priority="97">
      <formula>J7=0</formula>
    </cfRule>
    <cfRule type="expression" dxfId="548" priority="98">
      <formula>J7&lt;0.25</formula>
    </cfRule>
    <cfRule type="expression" dxfId="547" priority="99">
      <formula>J7&lt;0.5</formula>
    </cfRule>
  </conditionalFormatting>
  <conditionalFormatting sqref="J21">
    <cfRule type="expression" dxfId="546" priority="85">
      <formula>J21&lt;0.5</formula>
    </cfRule>
    <cfRule type="expression" dxfId="545" priority="83">
      <formula>J21=0</formula>
    </cfRule>
    <cfRule type="expression" dxfId="544" priority="84">
      <formula>J21&lt;0.25</formula>
    </cfRule>
    <cfRule type="expression" dxfId="543" priority="86">
      <formula>J21&lt;0.75</formula>
    </cfRule>
    <cfRule type="expression" dxfId="542" priority="87">
      <formula>J21&lt;10</formula>
    </cfRule>
  </conditionalFormatting>
  <conditionalFormatting sqref="J49">
    <cfRule type="expression" dxfId="541" priority="69">
      <formula>J49=0</formula>
    </cfRule>
    <cfRule type="expression" dxfId="540" priority="72">
      <formula>J49&lt;0.75</formula>
    </cfRule>
    <cfRule type="expression" dxfId="539" priority="73">
      <formula>J49&lt;10</formula>
    </cfRule>
    <cfRule type="expression" dxfId="538" priority="70">
      <formula>J49&lt;0.25</formula>
    </cfRule>
    <cfRule type="expression" dxfId="537" priority="71">
      <formula>J49&lt;0.5</formula>
    </cfRule>
  </conditionalFormatting>
  <conditionalFormatting sqref="L6">
    <cfRule type="expression" dxfId="536" priority="18">
      <formula>L6&lt;0.5</formula>
    </cfRule>
    <cfRule type="expression" dxfId="535" priority="19">
      <formula>L6&lt;0.75</formula>
    </cfRule>
    <cfRule type="expression" dxfId="534" priority="20">
      <formula>L6&lt;10</formula>
    </cfRule>
    <cfRule type="expression" dxfId="533" priority="16">
      <formula>L6=0</formula>
    </cfRule>
    <cfRule type="expression" dxfId="532" priority="17">
      <formula>L6&lt;0.25</formula>
    </cfRule>
  </conditionalFormatting>
  <conditionalFormatting sqref="L7">
    <cfRule type="expression" dxfId="531" priority="13">
      <formula>L7&lt;0.5</formula>
    </cfRule>
    <cfRule type="expression" dxfId="530" priority="15">
      <formula>L7&lt;10</formula>
    </cfRule>
    <cfRule type="expression" dxfId="529" priority="14">
      <formula>L7&lt;0.75</formula>
    </cfRule>
    <cfRule type="expression" dxfId="528" priority="12">
      <formula>L7&lt;0.25</formula>
    </cfRule>
    <cfRule type="expression" dxfId="527" priority="11">
      <formula>L7=0</formula>
    </cfRule>
  </conditionalFormatting>
  <conditionalFormatting sqref="L8 L16 L22 L29 L42 L45 L50 L58 L62">
    <cfRule type="expression" dxfId="526" priority="62">
      <formula>#REF!="Conseguido"</formula>
    </cfRule>
    <cfRule type="expression" dxfId="525" priority="61">
      <formula>#REF!&lt;0.8</formula>
    </cfRule>
    <cfRule type="expression" dxfId="524" priority="60">
      <formula>#REF!=0</formula>
    </cfRule>
    <cfRule type="expression" dxfId="523" priority="63">
      <formula>#REF!&gt;=0.8</formula>
    </cfRule>
  </conditionalFormatting>
  <conditionalFormatting sqref="L10">
    <cfRule type="cellIs" dxfId="522" priority="56" operator="equal">
      <formula>"NO OK"</formula>
    </cfRule>
    <cfRule type="cellIs" dxfId="521" priority="55" operator="equal">
      <formula>"PARCIAL"</formula>
    </cfRule>
    <cfRule type="cellIs" dxfId="520" priority="54" operator="equal">
      <formula>"OK"</formula>
    </cfRule>
  </conditionalFormatting>
  <conditionalFormatting sqref="L12:L15 L52 L54:L57">
    <cfRule type="cellIs" dxfId="519" priority="59" operator="equal">
      <formula>"NO OK"</formula>
    </cfRule>
    <cfRule type="cellIs" dxfId="518" priority="58" operator="equal">
      <formula>"PARCIAL"</formula>
    </cfRule>
    <cfRule type="cellIs" dxfId="517" priority="57" operator="equal">
      <formula>"OK"</formula>
    </cfRule>
  </conditionalFormatting>
  <conditionalFormatting sqref="L18">
    <cfRule type="cellIs" dxfId="516" priority="53" operator="equal">
      <formula>"NO OK"</formula>
    </cfRule>
    <cfRule type="cellIs" dxfId="515" priority="52" operator="equal">
      <formula>"PARCIAL"</formula>
    </cfRule>
    <cfRule type="cellIs" dxfId="514" priority="51" operator="equal">
      <formula>"OK"</formula>
    </cfRule>
  </conditionalFormatting>
  <conditionalFormatting sqref="L20">
    <cfRule type="cellIs" dxfId="513" priority="50" operator="equal">
      <formula>"NO OK"</formula>
    </cfRule>
    <cfRule type="cellIs" dxfId="512" priority="49" operator="equal">
      <formula>"PARCIAL"</formula>
    </cfRule>
    <cfRule type="cellIs" dxfId="511" priority="48" operator="equal">
      <formula>"OK"</formula>
    </cfRule>
  </conditionalFormatting>
  <conditionalFormatting sqref="L21">
    <cfRule type="expression" dxfId="510" priority="7">
      <formula>L21&lt;0.25</formula>
    </cfRule>
    <cfRule type="expression" dxfId="509" priority="8">
      <formula>L21&lt;0.5</formula>
    </cfRule>
    <cfRule type="expression" dxfId="508" priority="9">
      <formula>L21&lt;0.75</formula>
    </cfRule>
    <cfRule type="expression" dxfId="507" priority="10">
      <formula>L21&lt;10</formula>
    </cfRule>
    <cfRule type="expression" dxfId="506" priority="6">
      <formula>L21=0</formula>
    </cfRule>
  </conditionalFormatting>
  <conditionalFormatting sqref="L24 L26 L28">
    <cfRule type="cellIs" dxfId="505" priority="47" operator="equal">
      <formula>"NO OK"</formula>
    </cfRule>
    <cfRule type="cellIs" dxfId="504" priority="46" operator="equal">
      <formula>"PARCIAL"</formula>
    </cfRule>
    <cfRule type="cellIs" dxfId="503" priority="45" operator="equal">
      <formula>"OK"</formula>
    </cfRule>
  </conditionalFormatting>
  <conditionalFormatting sqref="L31">
    <cfRule type="cellIs" dxfId="502" priority="21" operator="equal">
      <formula>"OK"</formula>
    </cfRule>
    <cfRule type="cellIs" dxfId="501" priority="22" operator="equal">
      <formula>"PARCIAL"</formula>
    </cfRule>
    <cfRule type="cellIs" dxfId="500" priority="23" operator="equal">
      <formula>"NO OK"</formula>
    </cfRule>
  </conditionalFormatting>
  <conditionalFormatting sqref="L33 L35:L36 L41">
    <cfRule type="cellIs" dxfId="499" priority="44" operator="equal">
      <formula>"NO OK"</formula>
    </cfRule>
    <cfRule type="cellIs" dxfId="498" priority="42" operator="equal">
      <formula>"OK"</formula>
    </cfRule>
    <cfRule type="cellIs" dxfId="497" priority="43" operator="equal">
      <formula>"PARCIAL"</formula>
    </cfRule>
  </conditionalFormatting>
  <conditionalFormatting sqref="L38:L39">
    <cfRule type="cellIs" dxfId="496" priority="32" operator="equal">
      <formula>"NO OK"</formula>
    </cfRule>
    <cfRule type="cellIs" dxfId="495" priority="30" operator="equal">
      <formula>"OK"</formula>
    </cfRule>
    <cfRule type="cellIs" dxfId="494" priority="31" operator="equal">
      <formula>"PARCIAL"</formula>
    </cfRule>
  </conditionalFormatting>
  <conditionalFormatting sqref="L44">
    <cfRule type="cellIs" dxfId="493" priority="29" operator="equal">
      <formula>"NO OK"</formula>
    </cfRule>
    <cfRule type="cellIs" dxfId="492" priority="28" operator="equal">
      <formula>"PARCIAL"</formula>
    </cfRule>
    <cfRule type="cellIs" dxfId="491" priority="27" operator="equal">
      <formula>"OK"</formula>
    </cfRule>
  </conditionalFormatting>
  <conditionalFormatting sqref="L47:L48">
    <cfRule type="cellIs" dxfId="490" priority="39" operator="equal">
      <formula>"OK"</formula>
    </cfRule>
    <cfRule type="cellIs" dxfId="489" priority="40" operator="equal">
      <formula>"PARCIAL"</formula>
    </cfRule>
    <cfRule type="cellIs" dxfId="488" priority="41" operator="equal">
      <formula>"NO OK"</formula>
    </cfRule>
  </conditionalFormatting>
  <conditionalFormatting sqref="L49">
    <cfRule type="expression" dxfId="487" priority="1">
      <formula>L49=0</formula>
    </cfRule>
    <cfRule type="expression" dxfId="486" priority="4">
      <formula>L49&lt;0.75</formula>
    </cfRule>
    <cfRule type="expression" dxfId="485" priority="3">
      <formula>L49&lt;0.5</formula>
    </cfRule>
    <cfRule type="expression" dxfId="484" priority="2">
      <formula>L49&lt;0.25</formula>
    </cfRule>
    <cfRule type="expression" dxfId="483" priority="5">
      <formula>L49&lt;10</formula>
    </cfRule>
  </conditionalFormatting>
  <conditionalFormatting sqref="L60:L61">
    <cfRule type="cellIs" dxfId="482" priority="24" operator="equal">
      <formula>"OK"</formula>
    </cfRule>
    <cfRule type="cellIs" dxfId="481" priority="25" operator="equal">
      <formula>"PARCIAL"</formula>
    </cfRule>
    <cfRule type="cellIs" dxfId="480" priority="26" operator="equal">
      <formula>"NO OK"</formula>
    </cfRule>
  </conditionalFormatting>
  <conditionalFormatting sqref="L64">
    <cfRule type="cellIs" dxfId="479" priority="33" operator="equal">
      <formula>"OK"</formula>
    </cfRule>
    <cfRule type="cellIs" dxfId="478" priority="34" operator="equal">
      <formula>"PARCIAL"</formula>
    </cfRule>
    <cfRule type="cellIs" dxfId="477" priority="35" operator="equal">
      <formula>"NO OK"</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2:BV45"/>
  <sheetViews>
    <sheetView topLeftCell="C1" zoomScale="85" zoomScaleNormal="85" workbookViewId="0">
      <pane ySplit="5" topLeftCell="A6" activePane="bottomLeft" state="frozen"/>
      <selection pane="bottomLeft" activeCell="D2" sqref="D2:K2"/>
    </sheetView>
  </sheetViews>
  <sheetFormatPr baseColWidth="10" defaultRowHeight="15"/>
  <cols>
    <col min="1" max="1" width="5.7109375" style="1" customWidth="1"/>
    <col min="2" max="2" width="11.85546875" style="1" customWidth="1"/>
    <col min="3" max="3" width="26.7109375" style="1" customWidth="1"/>
    <col min="4" max="11" width="6.7109375" style="1" customWidth="1"/>
    <col min="12" max="12" width="6.28515625" style="1" customWidth="1"/>
    <col min="13" max="14" width="14" style="1" customWidth="1"/>
    <col min="15" max="15" width="28.42578125" style="1" customWidth="1"/>
    <col min="16" max="17" width="11.42578125" style="1" customWidth="1"/>
    <col min="18" max="18" width="19.28515625" style="1" bestFit="1" customWidth="1"/>
    <col min="19" max="19" width="17" style="1" customWidth="1"/>
    <col min="20" max="20" width="18.5703125" style="1" customWidth="1"/>
    <col min="21" max="21" width="13.5703125" style="1" customWidth="1"/>
    <col min="22" max="22" width="13" style="1" customWidth="1"/>
    <col min="23" max="26" width="0" style="1" hidden="1" customWidth="1"/>
    <col min="27" max="27" width="5.7109375" style="1" customWidth="1"/>
    <col min="28" max="28" width="11.85546875" style="1" customWidth="1"/>
    <col min="29" max="29" width="26.7109375" style="1" customWidth="1"/>
    <col min="30" max="37" width="6.7109375" style="1" customWidth="1"/>
    <col min="38" max="38" width="6.28515625" style="1" customWidth="1"/>
    <col min="39" max="40" width="14" style="1" customWidth="1"/>
    <col min="41" max="41" width="28.42578125" style="1" customWidth="1"/>
    <col min="42" max="43" width="11.42578125" style="1" customWidth="1"/>
    <col min="44" max="44" width="19.28515625" style="1" bestFit="1" customWidth="1"/>
    <col min="45" max="45" width="17" style="1" customWidth="1"/>
    <col min="46" max="46" width="18.5703125" style="1" customWidth="1"/>
    <col min="47" max="47" width="13.5703125" style="1" customWidth="1"/>
    <col min="48" max="48" width="13" style="1" customWidth="1"/>
    <col min="49" max="52" width="11.42578125" style="1"/>
    <col min="53" max="53" width="5.7109375" style="1" customWidth="1"/>
    <col min="54" max="54" width="11.85546875" style="1" customWidth="1"/>
    <col min="55" max="55" width="26.7109375" style="1" customWidth="1"/>
    <col min="56" max="63" width="6.7109375" style="1" customWidth="1"/>
    <col min="64" max="64" width="6.28515625" style="1" customWidth="1"/>
    <col min="65" max="66" width="14" style="1" customWidth="1"/>
    <col min="67" max="67" width="28.42578125" style="1" customWidth="1"/>
    <col min="68" max="69" width="11.42578125" style="1" customWidth="1"/>
    <col min="70" max="70" width="19.28515625" style="1" bestFit="1" customWidth="1"/>
    <col min="71" max="71" width="17" style="1" customWidth="1"/>
    <col min="72" max="72" width="18.5703125" style="1" customWidth="1"/>
    <col min="73" max="73" width="13.5703125" style="1" customWidth="1"/>
    <col min="74" max="74" width="13" style="1" customWidth="1"/>
    <col min="75" max="16384" width="11.42578125" style="1"/>
  </cols>
  <sheetData>
    <row r="2" spans="2:74" s="153" customFormat="1" ht="30" customHeight="1">
      <c r="B2" s="147" t="s">
        <v>192</v>
      </c>
      <c r="C2" s="152" t="s">
        <v>162</v>
      </c>
      <c r="D2" s="511" t="s">
        <v>7</v>
      </c>
      <c r="E2" s="511"/>
      <c r="F2" s="511"/>
      <c r="G2" s="511"/>
      <c r="H2" s="511"/>
      <c r="I2" s="511"/>
      <c r="J2" s="511"/>
      <c r="K2" s="512"/>
      <c r="L2" s="151"/>
      <c r="M2" s="154" t="s">
        <v>254</v>
      </c>
      <c r="N2" s="443"/>
      <c r="O2" s="155" t="s">
        <v>278</v>
      </c>
      <c r="P2" s="513" t="s">
        <v>167</v>
      </c>
      <c r="Q2" s="513"/>
      <c r="R2" s="514"/>
      <c r="S2" s="515" t="s">
        <v>276</v>
      </c>
      <c r="T2" s="515"/>
      <c r="U2" s="515"/>
      <c r="V2" s="515"/>
      <c r="AB2" s="147" t="s">
        <v>192</v>
      </c>
      <c r="AC2" s="152" t="s">
        <v>162</v>
      </c>
      <c r="AD2" s="511" t="s">
        <v>7</v>
      </c>
      <c r="AE2" s="511"/>
      <c r="AF2" s="511"/>
      <c r="AG2" s="511"/>
      <c r="AH2" s="511"/>
      <c r="AI2" s="511"/>
      <c r="AJ2" s="511"/>
      <c r="AK2" s="512"/>
      <c r="AL2" s="151"/>
      <c r="AM2" s="154" t="s">
        <v>254</v>
      </c>
      <c r="AN2" s="443"/>
      <c r="AO2" s="155" t="s">
        <v>278</v>
      </c>
      <c r="AP2" s="513" t="s">
        <v>167</v>
      </c>
      <c r="AQ2" s="513"/>
      <c r="AR2" s="514"/>
      <c r="AS2" s="515" t="s">
        <v>276</v>
      </c>
      <c r="AT2" s="515"/>
      <c r="AU2" s="515"/>
      <c r="AV2" s="515"/>
      <c r="BB2" s="147" t="s">
        <v>192</v>
      </c>
      <c r="BC2" s="152" t="s">
        <v>162</v>
      </c>
      <c r="BD2" s="511" t="s">
        <v>7</v>
      </c>
      <c r="BE2" s="511"/>
      <c r="BF2" s="511"/>
      <c r="BG2" s="511"/>
      <c r="BH2" s="511"/>
      <c r="BI2" s="511"/>
      <c r="BJ2" s="511"/>
      <c r="BK2" s="512"/>
      <c r="BL2" s="151"/>
      <c r="BM2" s="154" t="s">
        <v>254</v>
      </c>
      <c r="BN2" s="443"/>
      <c r="BO2" s="155" t="s">
        <v>278</v>
      </c>
      <c r="BP2" s="513" t="s">
        <v>167</v>
      </c>
      <c r="BQ2" s="513"/>
      <c r="BR2" s="514"/>
      <c r="BS2" s="515" t="s">
        <v>276</v>
      </c>
      <c r="BT2" s="515"/>
      <c r="BU2" s="515"/>
      <c r="BV2" s="515"/>
    </row>
    <row r="3" spans="2:74">
      <c r="U3" s="162">
        <f>IFERROR(+COUNTIF(U6:U50,"SI")/(COUNTIF(U6:U50,"SI")+COUNTIF(U6:U50,"Non")),0)</f>
        <v>1</v>
      </c>
      <c r="V3" s="162">
        <f>IFERROR(+COUNTIF(V6:V50,"SI")/(COUNTIF(V6:V50,"SI")+COUNTIF(V6:V50,"Non")),0)</f>
        <v>7.8947368421052627E-2</v>
      </c>
      <c r="W3"/>
      <c r="X3"/>
      <c r="Y3"/>
      <c r="Z3"/>
      <c r="AA3"/>
      <c r="AB3"/>
      <c r="AC3" s="294"/>
      <c r="AD3"/>
      <c r="AE3"/>
      <c r="AF3"/>
      <c r="AG3"/>
      <c r="AH3"/>
      <c r="AI3"/>
      <c r="AJ3"/>
      <c r="AK3"/>
      <c r="AL3"/>
      <c r="AM3"/>
      <c r="AN3"/>
      <c r="AO3" s="294"/>
      <c r="AU3" s="162">
        <f>IFERROR(+COUNTIF(AU6:AU50,"SI")/(COUNTIF(AU6:AU50,"SI")+COUNTIF(AU6:AU50,"Non")),0)</f>
        <v>1</v>
      </c>
      <c r="AV3" s="162">
        <f>IFERROR(+COUNTIF(AV6:AV50,"SI")/(COUNTIF(AV6:AV50,"SI")+COUNTIF(AV6:AV50,"Non")),0)</f>
        <v>1</v>
      </c>
      <c r="AW3"/>
      <c r="AX3"/>
      <c r="AY3"/>
      <c r="AZ3"/>
      <c r="BA3"/>
      <c r="BB3"/>
      <c r="BC3"/>
      <c r="BD3"/>
      <c r="BE3"/>
      <c r="BF3"/>
      <c r="BG3"/>
      <c r="BH3"/>
      <c r="BI3"/>
      <c r="BJ3"/>
      <c r="BK3"/>
      <c r="BL3"/>
      <c r="BM3"/>
      <c r="BN3"/>
      <c r="BO3"/>
      <c r="BU3" s="162">
        <f>IFERROR(+COUNTIF(BU6:BU50,"SI")/(COUNTIF(BU6:BU50,"SI")+COUNTIF(BU6:BU50,"Non")),0)</f>
        <v>0</v>
      </c>
      <c r="BV3" s="162">
        <f>IFERROR(+COUNTIF(BV6:BV50,"SI")/(COUNTIF(BV6:BV50,"SI")+COUNTIF(BV6:BV50,"Non")),0)</f>
        <v>0</v>
      </c>
    </row>
    <row r="4" spans="2:74" ht="15" customHeight="1">
      <c r="B4" s="516" t="s">
        <v>248</v>
      </c>
      <c r="C4" s="517"/>
      <c r="D4" s="516" t="s">
        <v>249</v>
      </c>
      <c r="E4" s="517"/>
      <c r="F4" s="516" t="s">
        <v>250</v>
      </c>
      <c r="G4" s="517"/>
      <c r="H4" s="516" t="s">
        <v>251</v>
      </c>
      <c r="I4" s="517"/>
      <c r="J4" s="516" t="s">
        <v>252</v>
      </c>
      <c r="K4" s="517"/>
      <c r="M4" s="516" t="s">
        <v>168</v>
      </c>
      <c r="N4" s="520"/>
      <c r="O4" s="517"/>
      <c r="P4" s="522" t="s">
        <v>436</v>
      </c>
      <c r="Q4" s="524" t="s">
        <v>99</v>
      </c>
      <c r="R4" s="525" t="s">
        <v>253</v>
      </c>
      <c r="S4" s="527" t="s">
        <v>272</v>
      </c>
      <c r="T4" s="527" t="s">
        <v>273</v>
      </c>
      <c r="U4" s="524" t="s">
        <v>274</v>
      </c>
      <c r="V4" s="525" t="s">
        <v>275</v>
      </c>
      <c r="AB4" s="516" t="s">
        <v>248</v>
      </c>
      <c r="AC4" s="517"/>
      <c r="AD4" s="516" t="s">
        <v>249</v>
      </c>
      <c r="AE4" s="517"/>
      <c r="AF4" s="516" t="s">
        <v>250</v>
      </c>
      <c r="AG4" s="517"/>
      <c r="AH4" s="516" t="s">
        <v>251</v>
      </c>
      <c r="AI4" s="517"/>
      <c r="AJ4" s="516" t="s">
        <v>252</v>
      </c>
      <c r="AK4" s="517"/>
      <c r="AM4" s="516" t="s">
        <v>168</v>
      </c>
      <c r="AN4" s="520"/>
      <c r="AO4" s="517"/>
      <c r="AP4" s="522" t="s">
        <v>436</v>
      </c>
      <c r="AQ4" s="524" t="s">
        <v>99</v>
      </c>
      <c r="AR4" s="525" t="s">
        <v>253</v>
      </c>
      <c r="AS4" s="527" t="s">
        <v>272</v>
      </c>
      <c r="AT4" s="527" t="s">
        <v>273</v>
      </c>
      <c r="AU4" s="524" t="s">
        <v>274</v>
      </c>
      <c r="AV4" s="525" t="s">
        <v>275</v>
      </c>
      <c r="BB4" s="516" t="s">
        <v>248</v>
      </c>
      <c r="BC4" s="517"/>
      <c r="BD4" s="516" t="s">
        <v>249</v>
      </c>
      <c r="BE4" s="517"/>
      <c r="BF4" s="516" t="s">
        <v>250</v>
      </c>
      <c r="BG4" s="517"/>
      <c r="BH4" s="516" t="s">
        <v>251</v>
      </c>
      <c r="BI4" s="517"/>
      <c r="BJ4" s="516" t="s">
        <v>252</v>
      </c>
      <c r="BK4" s="517"/>
      <c r="BM4" s="516" t="s">
        <v>168</v>
      </c>
      <c r="BN4" s="520"/>
      <c r="BO4" s="517"/>
      <c r="BP4" s="522" t="s">
        <v>436</v>
      </c>
      <c r="BQ4" s="524" t="s">
        <v>99</v>
      </c>
      <c r="BR4" s="525" t="s">
        <v>253</v>
      </c>
      <c r="BS4" s="527" t="s">
        <v>272</v>
      </c>
      <c r="BT4" s="527" t="s">
        <v>273</v>
      </c>
      <c r="BU4" s="524" t="s">
        <v>274</v>
      </c>
      <c r="BV4" s="525" t="s">
        <v>275</v>
      </c>
    </row>
    <row r="5" spans="2:74">
      <c r="B5" s="518"/>
      <c r="C5" s="519"/>
      <c r="D5" s="141" t="s">
        <v>170</v>
      </c>
      <c r="E5" s="142" t="s">
        <v>12</v>
      </c>
      <c r="F5" s="141" t="s">
        <v>170</v>
      </c>
      <c r="G5" s="142" t="s">
        <v>12</v>
      </c>
      <c r="H5" s="141" t="s">
        <v>170</v>
      </c>
      <c r="I5" s="142" t="s">
        <v>12</v>
      </c>
      <c r="J5" s="141" t="s">
        <v>170</v>
      </c>
      <c r="K5" s="142" t="s">
        <v>12</v>
      </c>
      <c r="M5" s="518"/>
      <c r="N5" s="521"/>
      <c r="O5" s="519"/>
      <c r="P5" s="523"/>
      <c r="Q5" s="523"/>
      <c r="R5" s="526"/>
      <c r="S5" s="528"/>
      <c r="T5" s="528"/>
      <c r="U5" s="523"/>
      <c r="V5" s="526"/>
      <c r="AB5" s="518"/>
      <c r="AC5" s="519"/>
      <c r="AD5" s="141" t="s">
        <v>170</v>
      </c>
      <c r="AE5" s="142" t="s">
        <v>12</v>
      </c>
      <c r="AF5" s="141" t="s">
        <v>170</v>
      </c>
      <c r="AG5" s="142" t="s">
        <v>12</v>
      </c>
      <c r="AH5" s="141" t="s">
        <v>170</v>
      </c>
      <c r="AI5" s="142" t="s">
        <v>12</v>
      </c>
      <c r="AJ5" s="141" t="s">
        <v>170</v>
      </c>
      <c r="AK5" s="142" t="s">
        <v>12</v>
      </c>
      <c r="AM5" s="518"/>
      <c r="AN5" s="521"/>
      <c r="AO5" s="519"/>
      <c r="AP5" s="523"/>
      <c r="AQ5" s="523"/>
      <c r="AR5" s="526"/>
      <c r="AS5" s="528"/>
      <c r="AT5" s="528"/>
      <c r="AU5" s="523"/>
      <c r="AV5" s="526"/>
      <c r="BB5" s="518"/>
      <c r="BC5" s="519"/>
      <c r="BD5" s="141" t="s">
        <v>170</v>
      </c>
      <c r="BE5" s="142" t="s">
        <v>12</v>
      </c>
      <c r="BF5" s="141" t="s">
        <v>170</v>
      </c>
      <c r="BG5" s="142" t="s">
        <v>12</v>
      </c>
      <c r="BH5" s="141" t="s">
        <v>170</v>
      </c>
      <c r="BI5" s="142" t="s">
        <v>12</v>
      </c>
      <c r="BJ5" s="141" t="s">
        <v>170</v>
      </c>
      <c r="BK5" s="142" t="s">
        <v>12</v>
      </c>
      <c r="BM5" s="518"/>
      <c r="BN5" s="521"/>
      <c r="BO5" s="519"/>
      <c r="BP5" s="523"/>
      <c r="BQ5" s="523"/>
      <c r="BR5" s="526"/>
      <c r="BS5" s="528"/>
      <c r="BT5" s="528"/>
      <c r="BU5" s="523"/>
      <c r="BV5" s="526"/>
    </row>
    <row r="6" spans="2:74">
      <c r="B6" s="143" t="s">
        <v>268</v>
      </c>
      <c r="C6" s="144" t="s">
        <v>267</v>
      </c>
      <c r="D6" s="441">
        <v>1</v>
      </c>
      <c r="E6" s="442">
        <v>1.5151515151515152E-2</v>
      </c>
      <c r="F6" s="441">
        <v>0</v>
      </c>
      <c r="G6" s="442">
        <v>0</v>
      </c>
      <c r="H6" s="441">
        <v>0</v>
      </c>
      <c r="I6" s="442">
        <v>0</v>
      </c>
      <c r="J6" s="441">
        <v>0</v>
      </c>
      <c r="K6" s="442">
        <v>0</v>
      </c>
      <c r="M6" s="529" t="s">
        <v>396</v>
      </c>
      <c r="N6" s="445">
        <v>19247</v>
      </c>
      <c r="O6" s="445" t="s">
        <v>397</v>
      </c>
      <c r="P6" s="445" t="s">
        <v>398</v>
      </c>
      <c r="Q6" s="446">
        <v>0.806201550387597</v>
      </c>
      <c r="R6" s="446">
        <v>0.64596273291925499</v>
      </c>
      <c r="S6" s="474">
        <v>0.806201550387597</v>
      </c>
      <c r="T6" s="474">
        <v>0.73758865248227001</v>
      </c>
      <c r="U6" s="164" t="str">
        <f>+IF(Q6=0,"----",IF(Q6&gt;=S6,"SI","NON"))</f>
        <v>SI</v>
      </c>
      <c r="V6" s="165" t="str">
        <f>+IF(R6=0,"----",IF(R6&gt;=T6,"SI","NON"))</f>
        <v>NON</v>
      </c>
      <c r="AB6" s="143" t="s">
        <v>268</v>
      </c>
      <c r="AC6" s="144" t="s">
        <v>267</v>
      </c>
      <c r="AD6" s="145"/>
      <c r="AE6" s="146"/>
      <c r="AF6" s="145"/>
      <c r="AG6" s="146"/>
      <c r="AH6" s="145"/>
      <c r="AI6" s="146"/>
      <c r="AJ6" s="145"/>
      <c r="AK6" s="146"/>
      <c r="AM6" s="529" t="s">
        <v>396</v>
      </c>
      <c r="AN6" s="445">
        <v>19247</v>
      </c>
      <c r="AO6" s="445" t="s">
        <v>397</v>
      </c>
      <c r="AP6" s="475" t="s">
        <v>490</v>
      </c>
      <c r="AQ6" s="476">
        <v>0.85950413223140498</v>
      </c>
      <c r="AR6" s="476">
        <v>0.83870967741935498</v>
      </c>
      <c r="AS6" s="470"/>
      <c r="AT6" s="470"/>
      <c r="AU6" s="164" t="str">
        <f>+IF(AQ6=0,"----",IF(AQ6&gt;=AS6,"SI","NON"))</f>
        <v>SI</v>
      </c>
      <c r="AV6" s="165" t="str">
        <f>+IF(AR6=0,"----",IF(AR6&gt;=AT6,"SI","NON"))</f>
        <v>SI</v>
      </c>
      <c r="BB6" s="143" t="s">
        <v>268</v>
      </c>
      <c r="BC6" s="144" t="s">
        <v>267</v>
      </c>
      <c r="BD6" s="145"/>
      <c r="BE6" s="146"/>
      <c r="BF6" s="145"/>
      <c r="BG6" s="146"/>
      <c r="BH6" s="145"/>
      <c r="BI6" s="146"/>
      <c r="BJ6" s="145"/>
      <c r="BK6" s="146"/>
      <c r="BM6" s="529" t="s">
        <v>396</v>
      </c>
      <c r="BN6" s="445">
        <v>19247</v>
      </c>
      <c r="BO6" s="445" t="s">
        <v>397</v>
      </c>
      <c r="BP6" s="163"/>
      <c r="BQ6" s="471"/>
      <c r="BR6" s="472"/>
      <c r="BS6" s="470"/>
      <c r="BT6" s="470"/>
      <c r="BU6" s="164" t="str">
        <f>+IF(BQ6=0,"----",IF(BQ6&gt;=BS6,"SI","NON"))</f>
        <v>----</v>
      </c>
      <c r="BV6" s="165" t="str">
        <f>+IF(BR6=0,"----",IF(BR6&gt;=BT6,"SI","NON"))</f>
        <v>----</v>
      </c>
    </row>
    <row r="7" spans="2:74">
      <c r="M7" s="529"/>
      <c r="N7" s="445">
        <v>19248</v>
      </c>
      <c r="O7" s="445" t="s">
        <v>399</v>
      </c>
      <c r="P7" s="445" t="s">
        <v>398</v>
      </c>
      <c r="Q7" s="446">
        <v>1</v>
      </c>
      <c r="R7" s="446">
        <v>0.78289473684210498</v>
      </c>
      <c r="S7" s="474">
        <v>1</v>
      </c>
      <c r="T7" s="474">
        <v>0.89473684210526305</v>
      </c>
      <c r="U7" s="164" t="str">
        <f t="shared" ref="U7:V43" si="0">+IF(Q7=0,"----",IF(Q7&gt;=S7,"SI","NON"))</f>
        <v>SI</v>
      </c>
      <c r="V7" s="165" t="str">
        <f t="shared" si="0"/>
        <v>NON</v>
      </c>
      <c r="AM7" s="529"/>
      <c r="AN7" s="445">
        <v>19248</v>
      </c>
      <c r="AO7" s="445" t="s">
        <v>399</v>
      </c>
      <c r="AP7" s="475" t="s">
        <v>490</v>
      </c>
      <c r="AQ7" s="476">
        <v>1</v>
      </c>
      <c r="AR7" s="476">
        <v>0.95081967213114804</v>
      </c>
      <c r="AS7" s="470"/>
      <c r="AT7" s="470"/>
      <c r="AU7" s="164" t="str">
        <f t="shared" ref="AU7:AU43" si="1">+IF(AQ7=0,"----",IF(AQ7&gt;=AS7,"SI","NON"))</f>
        <v>SI</v>
      </c>
      <c r="AV7" s="165" t="str">
        <f t="shared" ref="AV7:AV43" si="2">+IF(AR7=0,"----",IF(AR7&gt;=AT7,"SI","NON"))</f>
        <v>SI</v>
      </c>
      <c r="BM7" s="529"/>
      <c r="BN7" s="445">
        <v>19248</v>
      </c>
      <c r="BO7" s="445" t="s">
        <v>399</v>
      </c>
      <c r="BP7" s="163"/>
      <c r="BQ7" s="471"/>
      <c r="BR7" s="472"/>
      <c r="BS7" s="470"/>
      <c r="BT7" s="470"/>
      <c r="BU7" s="164" t="str">
        <f t="shared" ref="BU7:BU43" si="3">+IF(BQ7=0,"----",IF(BQ7&gt;=BS7,"SI","NON"))</f>
        <v>----</v>
      </c>
      <c r="BV7" s="165" t="str">
        <f t="shared" ref="BV7:BV43" si="4">+IF(BR7=0,"----",IF(BR7&gt;=BT7,"SI","NON"))</f>
        <v>----</v>
      </c>
    </row>
    <row r="8" spans="2:74">
      <c r="M8" s="529"/>
      <c r="N8" s="445">
        <v>19249</v>
      </c>
      <c r="O8" s="445" t="s">
        <v>400</v>
      </c>
      <c r="P8" s="445" t="s">
        <v>398</v>
      </c>
      <c r="Q8" s="446">
        <v>1</v>
      </c>
      <c r="R8" s="446">
        <v>0.715189873417722</v>
      </c>
      <c r="S8" s="474">
        <v>1</v>
      </c>
      <c r="T8" s="474">
        <v>0.81884057971014501</v>
      </c>
      <c r="U8" s="164" t="str">
        <f t="shared" si="0"/>
        <v>SI</v>
      </c>
      <c r="V8" s="165" t="str">
        <f t="shared" si="0"/>
        <v>NON</v>
      </c>
      <c r="AM8" s="529"/>
      <c r="AN8" s="445">
        <v>19249</v>
      </c>
      <c r="AO8" s="445" t="s">
        <v>400</v>
      </c>
      <c r="AP8" s="475" t="s">
        <v>490</v>
      </c>
      <c r="AQ8" s="476">
        <v>0.95798319327731096</v>
      </c>
      <c r="AR8" s="476">
        <v>0.93442622950819698</v>
      </c>
      <c r="AS8" s="470"/>
      <c r="AT8" s="470"/>
      <c r="AU8" s="164" t="str">
        <f t="shared" si="1"/>
        <v>SI</v>
      </c>
      <c r="AV8" s="165" t="str">
        <f t="shared" si="2"/>
        <v>SI</v>
      </c>
      <c r="BM8" s="529"/>
      <c r="BN8" s="445">
        <v>19249</v>
      </c>
      <c r="BO8" s="445" t="s">
        <v>400</v>
      </c>
      <c r="BP8" s="163"/>
      <c r="BQ8" s="471"/>
      <c r="BR8" s="472"/>
      <c r="BS8" s="470"/>
      <c r="BT8" s="470"/>
      <c r="BU8" s="164" t="str">
        <f t="shared" si="3"/>
        <v>----</v>
      </c>
      <c r="BV8" s="165" t="str">
        <f t="shared" si="4"/>
        <v>----</v>
      </c>
    </row>
    <row r="9" spans="2:74">
      <c r="M9" s="529"/>
      <c r="N9" s="445">
        <v>19250</v>
      </c>
      <c r="O9" s="445" t="s">
        <v>401</v>
      </c>
      <c r="P9" s="445" t="s">
        <v>398</v>
      </c>
      <c r="Q9" s="446">
        <v>1</v>
      </c>
      <c r="R9" s="446">
        <v>0.79084967320261401</v>
      </c>
      <c r="S9" s="474">
        <v>1</v>
      </c>
      <c r="T9" s="474">
        <v>0.90298507462686595</v>
      </c>
      <c r="U9" s="164" t="str">
        <f t="shared" si="0"/>
        <v>SI</v>
      </c>
      <c r="V9" s="165" t="str">
        <f t="shared" si="0"/>
        <v>NON</v>
      </c>
      <c r="AM9" s="529"/>
      <c r="AN9" s="445">
        <v>19250</v>
      </c>
      <c r="AO9" s="445" t="s">
        <v>401</v>
      </c>
      <c r="AP9" s="475" t="s">
        <v>490</v>
      </c>
      <c r="AQ9" s="476">
        <v>1</v>
      </c>
      <c r="AR9" s="476">
        <v>0.95199999999999996</v>
      </c>
      <c r="AS9" s="470"/>
      <c r="AT9" s="470"/>
      <c r="AU9" s="164" t="str">
        <f t="shared" si="1"/>
        <v>SI</v>
      </c>
      <c r="AV9" s="165" t="str">
        <f t="shared" si="2"/>
        <v>SI</v>
      </c>
      <c r="BM9" s="529"/>
      <c r="BN9" s="445">
        <v>19250</v>
      </c>
      <c r="BO9" s="445" t="s">
        <v>401</v>
      </c>
      <c r="BP9" s="163"/>
      <c r="BQ9" s="471"/>
      <c r="BR9" s="472"/>
      <c r="BS9" s="470"/>
      <c r="BT9" s="470"/>
      <c r="BU9" s="164" t="str">
        <f t="shared" si="3"/>
        <v>----</v>
      </c>
      <c r="BV9" s="165" t="str">
        <f t="shared" si="4"/>
        <v>----</v>
      </c>
    </row>
    <row r="10" spans="2:74">
      <c r="M10" s="529"/>
      <c r="N10" s="445">
        <v>19251</v>
      </c>
      <c r="O10" s="445" t="s">
        <v>402</v>
      </c>
      <c r="P10" s="445" t="s">
        <v>398</v>
      </c>
      <c r="Q10" s="446">
        <v>0.95762711864406802</v>
      </c>
      <c r="R10" s="446">
        <v>0.72435897435897401</v>
      </c>
      <c r="S10" s="474">
        <v>0.95762711864406802</v>
      </c>
      <c r="T10" s="474">
        <v>0.81884057971014501</v>
      </c>
      <c r="U10" s="164" t="str">
        <f t="shared" si="0"/>
        <v>SI</v>
      </c>
      <c r="V10" s="165" t="str">
        <f t="shared" si="0"/>
        <v>NON</v>
      </c>
      <c r="AM10" s="529"/>
      <c r="AN10" s="445">
        <v>19251</v>
      </c>
      <c r="AO10" s="445" t="s">
        <v>402</v>
      </c>
      <c r="AP10" s="475" t="s">
        <v>490</v>
      </c>
      <c r="AQ10" s="476">
        <v>0.96551724137931005</v>
      </c>
      <c r="AR10" s="476">
        <v>0.86153846153846203</v>
      </c>
      <c r="AS10" s="470"/>
      <c r="AT10" s="470"/>
      <c r="AU10" s="164" t="str">
        <f t="shared" si="1"/>
        <v>SI</v>
      </c>
      <c r="AV10" s="165" t="str">
        <f t="shared" si="2"/>
        <v>SI</v>
      </c>
      <c r="BM10" s="529"/>
      <c r="BN10" s="445">
        <v>19251</v>
      </c>
      <c r="BO10" s="445" t="s">
        <v>402</v>
      </c>
      <c r="BP10" s="163"/>
      <c r="BQ10" s="471"/>
      <c r="BR10" s="472"/>
      <c r="BS10" s="470"/>
      <c r="BT10" s="470"/>
      <c r="BU10" s="164" t="str">
        <f t="shared" si="3"/>
        <v>----</v>
      </c>
      <c r="BV10" s="165" t="str">
        <f t="shared" si="4"/>
        <v>----</v>
      </c>
    </row>
    <row r="11" spans="2:74">
      <c r="M11" s="529"/>
      <c r="N11" s="445">
        <v>19252</v>
      </c>
      <c r="O11" s="445" t="s">
        <v>403</v>
      </c>
      <c r="P11" s="445" t="s">
        <v>398</v>
      </c>
      <c r="Q11" s="446">
        <v>0.88721804511278202</v>
      </c>
      <c r="R11" s="446">
        <v>0.70658682634730496</v>
      </c>
      <c r="S11" s="474">
        <v>0.88721804511278202</v>
      </c>
      <c r="T11" s="474">
        <v>0.79729729729729704</v>
      </c>
      <c r="U11" s="164" t="str">
        <f t="shared" si="0"/>
        <v>SI</v>
      </c>
      <c r="V11" s="165" t="str">
        <f t="shared" si="0"/>
        <v>NON</v>
      </c>
      <c r="AM11" s="529"/>
      <c r="AN11" s="445">
        <v>19252</v>
      </c>
      <c r="AO11" s="445" t="s">
        <v>403</v>
      </c>
      <c r="AP11" s="475" t="s">
        <v>490</v>
      </c>
      <c r="AQ11" s="476">
        <v>0.88596491228070196</v>
      </c>
      <c r="AR11" s="476">
        <v>0.78294573643410903</v>
      </c>
      <c r="AS11" s="470"/>
      <c r="AT11" s="470"/>
      <c r="AU11" s="164" t="str">
        <f t="shared" si="1"/>
        <v>SI</v>
      </c>
      <c r="AV11" s="165" t="str">
        <f t="shared" si="2"/>
        <v>SI</v>
      </c>
      <c r="BM11" s="529"/>
      <c r="BN11" s="445">
        <v>19252</v>
      </c>
      <c r="BO11" s="445" t="s">
        <v>403</v>
      </c>
      <c r="BP11" s="163"/>
      <c r="BQ11" s="471"/>
      <c r="BR11" s="472"/>
      <c r="BS11" s="470"/>
      <c r="BT11" s="470"/>
      <c r="BU11" s="164" t="str">
        <f t="shared" si="3"/>
        <v>----</v>
      </c>
      <c r="BV11" s="165" t="str">
        <f t="shared" si="4"/>
        <v>----</v>
      </c>
    </row>
    <row r="12" spans="2:74">
      <c r="M12" s="529"/>
      <c r="N12" s="445">
        <v>19253</v>
      </c>
      <c r="O12" s="445" t="s">
        <v>404</v>
      </c>
      <c r="P12" s="445" t="s">
        <v>398</v>
      </c>
      <c r="Q12" s="446">
        <v>1</v>
      </c>
      <c r="R12" s="446">
        <v>0.70807453416149102</v>
      </c>
      <c r="S12" s="474">
        <v>1</v>
      </c>
      <c r="T12" s="474">
        <v>0.80281690140845097</v>
      </c>
      <c r="U12" s="164" t="str">
        <f t="shared" si="0"/>
        <v>SI</v>
      </c>
      <c r="V12" s="165" t="str">
        <f t="shared" si="0"/>
        <v>NON</v>
      </c>
      <c r="AM12" s="529"/>
      <c r="AN12" s="445">
        <v>19253</v>
      </c>
      <c r="AO12" s="445" t="s">
        <v>404</v>
      </c>
      <c r="AP12" s="475" t="s">
        <v>490</v>
      </c>
      <c r="AQ12" s="476">
        <v>1</v>
      </c>
      <c r="AR12" s="476">
        <v>0.87301587301587302</v>
      </c>
      <c r="AS12" s="470"/>
      <c r="AT12" s="470"/>
      <c r="AU12" s="164" t="str">
        <f t="shared" si="1"/>
        <v>SI</v>
      </c>
      <c r="AV12" s="165" t="str">
        <f t="shared" si="2"/>
        <v>SI</v>
      </c>
      <c r="BM12" s="529"/>
      <c r="BN12" s="445">
        <v>19253</v>
      </c>
      <c r="BO12" s="445" t="s">
        <v>404</v>
      </c>
      <c r="BP12" s="163"/>
      <c r="BQ12" s="471"/>
      <c r="BR12" s="472"/>
      <c r="BS12" s="470"/>
      <c r="BT12" s="470"/>
      <c r="BU12" s="164" t="str">
        <f t="shared" si="3"/>
        <v>----</v>
      </c>
      <c r="BV12" s="165" t="str">
        <f t="shared" si="4"/>
        <v>----</v>
      </c>
    </row>
    <row r="13" spans="2:74">
      <c r="M13" s="529"/>
      <c r="N13" s="445">
        <v>19254</v>
      </c>
      <c r="O13" s="445" t="s">
        <v>405</v>
      </c>
      <c r="P13" s="445" t="s">
        <v>398</v>
      </c>
      <c r="Q13" s="446">
        <v>0.9</v>
      </c>
      <c r="R13" s="446">
        <v>0.67500000000000004</v>
      </c>
      <c r="S13" s="474">
        <v>0.9</v>
      </c>
      <c r="T13" s="474">
        <v>0.76595744680851097</v>
      </c>
      <c r="U13" s="164" t="str">
        <f t="shared" si="0"/>
        <v>SI</v>
      </c>
      <c r="V13" s="165" t="str">
        <f t="shared" si="0"/>
        <v>NON</v>
      </c>
      <c r="AM13" s="529"/>
      <c r="AN13" s="445">
        <v>19254</v>
      </c>
      <c r="AO13" s="445" t="s">
        <v>405</v>
      </c>
      <c r="AP13" s="475" t="s">
        <v>490</v>
      </c>
      <c r="AQ13" s="476">
        <v>0.89655172413793105</v>
      </c>
      <c r="AR13" s="476">
        <v>0.77611940298507498</v>
      </c>
      <c r="AS13" s="470"/>
      <c r="AT13" s="470"/>
      <c r="AU13" s="164" t="str">
        <f t="shared" si="1"/>
        <v>SI</v>
      </c>
      <c r="AV13" s="165" t="str">
        <f t="shared" si="2"/>
        <v>SI</v>
      </c>
      <c r="BM13" s="529"/>
      <c r="BN13" s="445">
        <v>19254</v>
      </c>
      <c r="BO13" s="445" t="s">
        <v>405</v>
      </c>
      <c r="BP13" s="163"/>
      <c r="BQ13" s="471"/>
      <c r="BR13" s="472"/>
      <c r="BS13" s="470"/>
      <c r="BT13" s="470"/>
      <c r="BU13" s="164" t="str">
        <f t="shared" si="3"/>
        <v>----</v>
      </c>
      <c r="BV13" s="165" t="str">
        <f t="shared" si="4"/>
        <v>----</v>
      </c>
    </row>
    <row r="14" spans="2:74" ht="25.5">
      <c r="M14" s="529"/>
      <c r="N14" s="445">
        <v>19255</v>
      </c>
      <c r="O14" s="445" t="s">
        <v>406</v>
      </c>
      <c r="P14" s="445" t="s">
        <v>398</v>
      </c>
      <c r="Q14" s="446">
        <v>0.96078431372549</v>
      </c>
      <c r="R14" s="446">
        <v>0.86725663716814205</v>
      </c>
      <c r="S14" s="474">
        <v>0.96078431372549</v>
      </c>
      <c r="T14" s="474">
        <v>0.86725663716814205</v>
      </c>
      <c r="U14" s="164" t="str">
        <f t="shared" si="0"/>
        <v>SI</v>
      </c>
      <c r="V14" s="165" t="str">
        <f t="shared" si="0"/>
        <v>SI</v>
      </c>
      <c r="AM14" s="529"/>
      <c r="AN14" s="445">
        <v>19255</v>
      </c>
      <c r="AO14" s="445" t="s">
        <v>406</v>
      </c>
      <c r="AP14" s="475" t="s">
        <v>490</v>
      </c>
      <c r="AQ14" s="476">
        <v>0.76767676767676796</v>
      </c>
      <c r="AR14" s="476">
        <v>0.69724770642201805</v>
      </c>
      <c r="AS14" s="470"/>
      <c r="AT14" s="470"/>
      <c r="AU14" s="164" t="str">
        <f t="shared" si="1"/>
        <v>SI</v>
      </c>
      <c r="AV14" s="165" t="str">
        <f t="shared" si="2"/>
        <v>SI</v>
      </c>
      <c r="BM14" s="529"/>
      <c r="BN14" s="445">
        <v>19255</v>
      </c>
      <c r="BO14" s="445" t="s">
        <v>406</v>
      </c>
      <c r="BP14" s="163"/>
      <c r="BQ14" s="471"/>
      <c r="BR14" s="472"/>
      <c r="BS14" s="470"/>
      <c r="BT14" s="470"/>
      <c r="BU14" s="164" t="str">
        <f t="shared" si="3"/>
        <v>----</v>
      </c>
      <c r="BV14" s="165" t="str">
        <f t="shared" si="4"/>
        <v>----</v>
      </c>
    </row>
    <row r="15" spans="2:74">
      <c r="M15" s="529"/>
      <c r="N15" s="445">
        <v>19256</v>
      </c>
      <c r="O15" s="445" t="s">
        <v>407</v>
      </c>
      <c r="P15" s="445" t="s">
        <v>398</v>
      </c>
      <c r="Q15" s="446">
        <v>0.96907216494845405</v>
      </c>
      <c r="R15" s="446">
        <v>0.88679245283018904</v>
      </c>
      <c r="S15" s="474">
        <v>0.96907216494845405</v>
      </c>
      <c r="T15" s="474">
        <v>0.90384615384615397</v>
      </c>
      <c r="U15" s="164" t="str">
        <f t="shared" si="0"/>
        <v>SI</v>
      </c>
      <c r="V15" s="165" t="str">
        <f t="shared" si="0"/>
        <v>NON</v>
      </c>
      <c r="AM15" s="529"/>
      <c r="AN15" s="445">
        <v>19256</v>
      </c>
      <c r="AO15" s="445" t="s">
        <v>407</v>
      </c>
      <c r="AP15" s="475" t="s">
        <v>490</v>
      </c>
      <c r="AQ15" s="476">
        <v>0.98979591836734704</v>
      </c>
      <c r="AR15" s="476">
        <v>0.85087719298245601</v>
      </c>
      <c r="AS15" s="470"/>
      <c r="AT15" s="470"/>
      <c r="AU15" s="164" t="str">
        <f t="shared" si="1"/>
        <v>SI</v>
      </c>
      <c r="AV15" s="165" t="str">
        <f t="shared" si="2"/>
        <v>SI</v>
      </c>
      <c r="BM15" s="529"/>
      <c r="BN15" s="445">
        <v>19256</v>
      </c>
      <c r="BO15" s="445" t="s">
        <v>407</v>
      </c>
      <c r="BP15" s="163"/>
      <c r="BQ15" s="471"/>
      <c r="BR15" s="472"/>
      <c r="BS15" s="470"/>
      <c r="BT15" s="470"/>
      <c r="BU15" s="164" t="str">
        <f t="shared" si="3"/>
        <v>----</v>
      </c>
      <c r="BV15" s="165" t="str">
        <f t="shared" si="4"/>
        <v>----</v>
      </c>
    </row>
    <row r="16" spans="2:74">
      <c r="M16" s="529"/>
      <c r="N16" s="445">
        <v>19257</v>
      </c>
      <c r="O16" s="445" t="s">
        <v>408</v>
      </c>
      <c r="P16" s="445" t="s">
        <v>398</v>
      </c>
      <c r="Q16" s="446">
        <v>0.98969072164948502</v>
      </c>
      <c r="R16" s="446">
        <v>0.86486486486486502</v>
      </c>
      <c r="S16" s="474">
        <v>0.98969072164948502</v>
      </c>
      <c r="T16" s="474">
        <v>0.86486486486486502</v>
      </c>
      <c r="U16" s="164" t="str">
        <f t="shared" si="0"/>
        <v>SI</v>
      </c>
      <c r="V16" s="165" t="str">
        <f t="shared" si="0"/>
        <v>SI</v>
      </c>
      <c r="AM16" s="529"/>
      <c r="AN16" s="445">
        <v>19257</v>
      </c>
      <c r="AO16" s="445" t="s">
        <v>408</v>
      </c>
      <c r="AP16" s="475" t="s">
        <v>490</v>
      </c>
      <c r="AQ16" s="476">
        <v>0.961165048543689</v>
      </c>
      <c r="AR16" s="476">
        <v>0.80487804878048796</v>
      </c>
      <c r="AS16" s="470"/>
      <c r="AT16" s="470"/>
      <c r="AU16" s="164" t="str">
        <f t="shared" si="1"/>
        <v>SI</v>
      </c>
      <c r="AV16" s="165" t="str">
        <f t="shared" si="2"/>
        <v>SI</v>
      </c>
      <c r="BM16" s="529"/>
      <c r="BN16" s="445">
        <v>19257</v>
      </c>
      <c r="BO16" s="445" t="s">
        <v>408</v>
      </c>
      <c r="BP16" s="163"/>
      <c r="BQ16" s="471"/>
      <c r="BR16" s="472"/>
      <c r="BS16" s="470"/>
      <c r="BT16" s="470"/>
      <c r="BU16" s="164" t="str">
        <f t="shared" si="3"/>
        <v>----</v>
      </c>
      <c r="BV16" s="165" t="str">
        <f t="shared" si="4"/>
        <v>----</v>
      </c>
    </row>
    <row r="17" spans="13:74">
      <c r="M17" s="529"/>
      <c r="N17" s="445">
        <v>19258</v>
      </c>
      <c r="O17" s="445" t="s">
        <v>409</v>
      </c>
      <c r="P17" s="445" t="s">
        <v>398</v>
      </c>
      <c r="Q17" s="446">
        <v>0.97826086956521696</v>
      </c>
      <c r="R17" s="446">
        <v>0.81081081081081097</v>
      </c>
      <c r="S17" s="474">
        <v>0.97826086956521696</v>
      </c>
      <c r="T17" s="474">
        <v>0.83333333333333304</v>
      </c>
      <c r="U17" s="164" t="str">
        <f t="shared" si="0"/>
        <v>SI</v>
      </c>
      <c r="V17" s="165" t="str">
        <f t="shared" si="0"/>
        <v>NON</v>
      </c>
      <c r="AM17" s="529"/>
      <c r="AN17" s="445">
        <v>19258</v>
      </c>
      <c r="AO17" s="445" t="s">
        <v>409</v>
      </c>
      <c r="AP17" s="475" t="s">
        <v>490</v>
      </c>
      <c r="AQ17" s="476">
        <v>1</v>
      </c>
      <c r="AR17" s="476">
        <v>0.87068965517241403</v>
      </c>
      <c r="AS17" s="470"/>
      <c r="AT17" s="470"/>
      <c r="AU17" s="164" t="str">
        <f t="shared" si="1"/>
        <v>SI</v>
      </c>
      <c r="AV17" s="165" t="str">
        <f t="shared" si="2"/>
        <v>SI</v>
      </c>
      <c r="BM17" s="529"/>
      <c r="BN17" s="445">
        <v>19258</v>
      </c>
      <c r="BO17" s="445" t="s">
        <v>409</v>
      </c>
      <c r="BP17" s="163"/>
      <c r="BQ17" s="471"/>
      <c r="BR17" s="472"/>
      <c r="BS17" s="470"/>
      <c r="BT17" s="470"/>
      <c r="BU17" s="164" t="str">
        <f t="shared" si="3"/>
        <v>----</v>
      </c>
      <c r="BV17" s="165" t="str">
        <f t="shared" si="4"/>
        <v>----</v>
      </c>
    </row>
    <row r="18" spans="13:74">
      <c r="M18" s="529"/>
      <c r="N18" s="445">
        <v>19259</v>
      </c>
      <c r="O18" s="445" t="s">
        <v>410</v>
      </c>
      <c r="P18" s="445" t="s">
        <v>398</v>
      </c>
      <c r="Q18" s="446">
        <v>0.96808510638297895</v>
      </c>
      <c r="R18" s="446">
        <v>0.85849056603773599</v>
      </c>
      <c r="S18" s="474">
        <v>0.96808510638297895</v>
      </c>
      <c r="T18" s="474">
        <v>0.875</v>
      </c>
      <c r="U18" s="164" t="str">
        <f t="shared" si="0"/>
        <v>SI</v>
      </c>
      <c r="V18" s="165" t="str">
        <f t="shared" si="0"/>
        <v>NON</v>
      </c>
      <c r="AM18" s="529"/>
      <c r="AN18" s="445">
        <v>19259</v>
      </c>
      <c r="AO18" s="445" t="s">
        <v>410</v>
      </c>
      <c r="AP18" s="475" t="s">
        <v>490</v>
      </c>
      <c r="AQ18" s="476">
        <v>0.91509433962264197</v>
      </c>
      <c r="AR18" s="476">
        <v>0.83620689655172398</v>
      </c>
      <c r="AS18" s="470"/>
      <c r="AT18" s="470"/>
      <c r="AU18" s="164" t="str">
        <f t="shared" si="1"/>
        <v>SI</v>
      </c>
      <c r="AV18" s="165" t="str">
        <f t="shared" si="2"/>
        <v>SI</v>
      </c>
      <c r="BM18" s="529"/>
      <c r="BN18" s="445">
        <v>19259</v>
      </c>
      <c r="BO18" s="445" t="s">
        <v>410</v>
      </c>
      <c r="BP18" s="163"/>
      <c r="BQ18" s="471"/>
      <c r="BR18" s="472"/>
      <c r="BS18" s="470"/>
      <c r="BT18" s="470"/>
      <c r="BU18" s="164" t="str">
        <f t="shared" si="3"/>
        <v>----</v>
      </c>
      <c r="BV18" s="165" t="str">
        <f t="shared" si="4"/>
        <v>----</v>
      </c>
    </row>
    <row r="19" spans="13:74">
      <c r="M19" s="529"/>
      <c r="N19" s="445">
        <v>19260</v>
      </c>
      <c r="O19" s="445" t="s">
        <v>411</v>
      </c>
      <c r="P19" s="445" t="s">
        <v>398</v>
      </c>
      <c r="Q19" s="446">
        <v>0.96739130434782605</v>
      </c>
      <c r="R19" s="446">
        <v>0.81651376146789001</v>
      </c>
      <c r="S19" s="474">
        <v>0.96739130434782605</v>
      </c>
      <c r="T19" s="474">
        <v>0.83177570093457898</v>
      </c>
      <c r="U19" s="164" t="str">
        <f t="shared" si="0"/>
        <v>SI</v>
      </c>
      <c r="V19" s="165" t="str">
        <f t="shared" si="0"/>
        <v>NON</v>
      </c>
      <c r="AM19" s="529"/>
      <c r="AN19" s="445">
        <v>19260</v>
      </c>
      <c r="AO19" s="445" t="s">
        <v>411</v>
      </c>
      <c r="AP19" s="475" t="s">
        <v>490</v>
      </c>
      <c r="AQ19" s="476">
        <v>0.90654205607476601</v>
      </c>
      <c r="AR19" s="476">
        <v>0.81512605042016795</v>
      </c>
      <c r="AS19" s="470"/>
      <c r="AT19" s="470"/>
      <c r="AU19" s="164" t="str">
        <f t="shared" si="1"/>
        <v>SI</v>
      </c>
      <c r="AV19" s="165" t="str">
        <f t="shared" si="2"/>
        <v>SI</v>
      </c>
      <c r="BM19" s="529"/>
      <c r="BN19" s="445">
        <v>19260</v>
      </c>
      <c r="BO19" s="445" t="s">
        <v>411</v>
      </c>
      <c r="BP19" s="163"/>
      <c r="BQ19" s="471"/>
      <c r="BR19" s="472"/>
      <c r="BS19" s="470"/>
      <c r="BT19" s="470"/>
      <c r="BU19" s="164" t="str">
        <f t="shared" si="3"/>
        <v>----</v>
      </c>
      <c r="BV19" s="165" t="str">
        <f t="shared" si="4"/>
        <v>----</v>
      </c>
    </row>
    <row r="20" spans="13:74">
      <c r="M20" s="529"/>
      <c r="N20" s="445">
        <v>19261</v>
      </c>
      <c r="O20" s="445" t="s">
        <v>412</v>
      </c>
      <c r="P20" s="445" t="s">
        <v>398</v>
      </c>
      <c r="Q20" s="446">
        <v>0.98958333333333304</v>
      </c>
      <c r="R20" s="446">
        <v>0.82608695652173902</v>
      </c>
      <c r="S20" s="474">
        <v>0.98958333333333304</v>
      </c>
      <c r="T20" s="474">
        <v>0.86363636363636398</v>
      </c>
      <c r="U20" s="164" t="str">
        <f t="shared" si="0"/>
        <v>SI</v>
      </c>
      <c r="V20" s="165" t="str">
        <f t="shared" si="0"/>
        <v>NON</v>
      </c>
      <c r="AM20" s="529"/>
      <c r="AN20" s="445">
        <v>19261</v>
      </c>
      <c r="AO20" s="445" t="s">
        <v>412</v>
      </c>
      <c r="AP20" s="475" t="s">
        <v>490</v>
      </c>
      <c r="AQ20" s="476">
        <v>0.875</v>
      </c>
      <c r="AR20" s="476">
        <v>0.63636363636363602</v>
      </c>
      <c r="AS20" s="470"/>
      <c r="AT20" s="470"/>
      <c r="AU20" s="164" t="str">
        <f t="shared" si="1"/>
        <v>SI</v>
      </c>
      <c r="AV20" s="165" t="str">
        <f t="shared" si="2"/>
        <v>SI</v>
      </c>
      <c r="BM20" s="529"/>
      <c r="BN20" s="445">
        <v>19261</v>
      </c>
      <c r="BO20" s="445" t="s">
        <v>412</v>
      </c>
      <c r="BP20" s="163"/>
      <c r="BQ20" s="471"/>
      <c r="BR20" s="472"/>
      <c r="BS20" s="470"/>
      <c r="BT20" s="470"/>
      <c r="BU20" s="164" t="str">
        <f t="shared" si="3"/>
        <v>----</v>
      </c>
      <c r="BV20" s="165" t="str">
        <f t="shared" si="4"/>
        <v>----</v>
      </c>
    </row>
    <row r="21" spans="13:74">
      <c r="M21" s="529"/>
      <c r="N21" s="445">
        <v>19262</v>
      </c>
      <c r="O21" s="445" t="s">
        <v>413</v>
      </c>
      <c r="P21" s="445" t="s">
        <v>398</v>
      </c>
      <c r="Q21" s="446">
        <v>0.89247311827956999</v>
      </c>
      <c r="R21" s="446">
        <v>0.66935483870967705</v>
      </c>
      <c r="S21" s="474">
        <v>0.89247311827956999</v>
      </c>
      <c r="T21" s="474">
        <v>0.69166666666666698</v>
      </c>
      <c r="U21" s="164" t="str">
        <f t="shared" si="0"/>
        <v>SI</v>
      </c>
      <c r="V21" s="165" t="str">
        <f t="shared" si="0"/>
        <v>NON</v>
      </c>
      <c r="AM21" s="529"/>
      <c r="AN21" s="445">
        <v>19262</v>
      </c>
      <c r="AO21" s="445" t="s">
        <v>413</v>
      </c>
      <c r="AP21" s="475" t="s">
        <v>490</v>
      </c>
      <c r="AQ21" s="476">
        <v>1</v>
      </c>
      <c r="AR21" s="476">
        <v>0.84166666666666701</v>
      </c>
      <c r="AS21" s="470"/>
      <c r="AT21" s="470"/>
      <c r="AU21" s="164" t="str">
        <f t="shared" si="1"/>
        <v>SI</v>
      </c>
      <c r="AV21" s="165" t="str">
        <f t="shared" si="2"/>
        <v>SI</v>
      </c>
      <c r="BM21" s="529"/>
      <c r="BN21" s="445">
        <v>19262</v>
      </c>
      <c r="BO21" s="445" t="s">
        <v>413</v>
      </c>
      <c r="BP21" s="163"/>
      <c r="BQ21" s="471"/>
      <c r="BR21" s="472"/>
      <c r="BS21" s="470"/>
      <c r="BT21" s="470"/>
      <c r="BU21" s="164" t="str">
        <f t="shared" si="3"/>
        <v>----</v>
      </c>
      <c r="BV21" s="165" t="str">
        <f t="shared" si="4"/>
        <v>----</v>
      </c>
    </row>
    <row r="22" spans="13:74">
      <c r="M22" s="529"/>
      <c r="N22" s="445">
        <v>19263</v>
      </c>
      <c r="O22" s="445" t="s">
        <v>414</v>
      </c>
      <c r="P22" s="445" t="s">
        <v>398</v>
      </c>
      <c r="Q22" s="446">
        <v>0.95402298850574696</v>
      </c>
      <c r="R22" s="446">
        <v>0.76146788990825698</v>
      </c>
      <c r="S22" s="474">
        <v>0.95402298850574696</v>
      </c>
      <c r="T22" s="474">
        <v>0.790476190476191</v>
      </c>
      <c r="U22" s="164" t="str">
        <f t="shared" si="0"/>
        <v>SI</v>
      </c>
      <c r="V22" s="165" t="str">
        <f t="shared" si="0"/>
        <v>NON</v>
      </c>
      <c r="AM22" s="529"/>
      <c r="AN22" s="445">
        <v>19263</v>
      </c>
      <c r="AO22" s="445" t="s">
        <v>414</v>
      </c>
      <c r="AP22" s="475" t="s">
        <v>490</v>
      </c>
      <c r="AQ22" s="476">
        <v>0.90400000000000003</v>
      </c>
      <c r="AR22" s="476">
        <v>0.81884057971014501</v>
      </c>
      <c r="AS22" s="470"/>
      <c r="AT22" s="470"/>
      <c r="AU22" s="164" t="str">
        <f t="shared" si="1"/>
        <v>SI</v>
      </c>
      <c r="AV22" s="165" t="str">
        <f t="shared" si="2"/>
        <v>SI</v>
      </c>
      <c r="BM22" s="529"/>
      <c r="BN22" s="445">
        <v>19263</v>
      </c>
      <c r="BO22" s="445" t="s">
        <v>414</v>
      </c>
      <c r="BP22" s="163"/>
      <c r="BQ22" s="471"/>
      <c r="BR22" s="472"/>
      <c r="BS22" s="470"/>
      <c r="BT22" s="470"/>
      <c r="BU22" s="164" t="str">
        <f t="shared" si="3"/>
        <v>----</v>
      </c>
      <c r="BV22" s="165" t="str">
        <f t="shared" si="4"/>
        <v>----</v>
      </c>
    </row>
    <row r="23" spans="13:74">
      <c r="M23" s="529"/>
      <c r="N23" s="445">
        <v>19264</v>
      </c>
      <c r="O23" s="445" t="s">
        <v>415</v>
      </c>
      <c r="P23" s="445" t="s">
        <v>398</v>
      </c>
      <c r="Q23" s="446">
        <v>0.96385542168674698</v>
      </c>
      <c r="R23" s="446">
        <v>0.75471698113207597</v>
      </c>
      <c r="S23" s="474">
        <v>0.96385542168674698</v>
      </c>
      <c r="T23" s="474">
        <v>0.78431372549019596</v>
      </c>
      <c r="U23" s="164" t="str">
        <f t="shared" si="0"/>
        <v>SI</v>
      </c>
      <c r="V23" s="165" t="str">
        <f t="shared" si="0"/>
        <v>NON</v>
      </c>
      <c r="AM23" s="529"/>
      <c r="AN23" s="445">
        <v>19264</v>
      </c>
      <c r="AO23" s="445" t="s">
        <v>415</v>
      </c>
      <c r="AP23" s="475" t="s">
        <v>490</v>
      </c>
      <c r="AQ23" s="476">
        <v>0.97321428571428603</v>
      </c>
      <c r="AR23" s="476">
        <v>0.90833333333333299</v>
      </c>
      <c r="AS23" s="470"/>
      <c r="AT23" s="470"/>
      <c r="AU23" s="164" t="str">
        <f t="shared" si="1"/>
        <v>SI</v>
      </c>
      <c r="AV23" s="165" t="str">
        <f t="shared" si="2"/>
        <v>SI</v>
      </c>
      <c r="BM23" s="529"/>
      <c r="BN23" s="445">
        <v>19264</v>
      </c>
      <c r="BO23" s="445" t="s">
        <v>415</v>
      </c>
      <c r="BP23" s="163"/>
      <c r="BQ23" s="471"/>
      <c r="BR23" s="472"/>
      <c r="BS23" s="470"/>
      <c r="BT23" s="470"/>
      <c r="BU23" s="164" t="str">
        <f t="shared" si="3"/>
        <v>----</v>
      </c>
      <c r="BV23" s="165" t="str">
        <f t="shared" si="4"/>
        <v>----</v>
      </c>
    </row>
    <row r="24" spans="13:74">
      <c r="M24" s="529"/>
      <c r="N24" s="445">
        <v>19265</v>
      </c>
      <c r="O24" s="445" t="s">
        <v>416</v>
      </c>
      <c r="P24" s="445" t="s">
        <v>398</v>
      </c>
      <c r="Q24" s="446">
        <v>0.98888888888888904</v>
      </c>
      <c r="R24" s="446">
        <v>0.86407766990291301</v>
      </c>
      <c r="S24" s="474">
        <v>0.98888888888888904</v>
      </c>
      <c r="T24" s="474">
        <v>0.92708333333333304</v>
      </c>
      <c r="U24" s="164" t="str">
        <f t="shared" si="0"/>
        <v>SI</v>
      </c>
      <c r="V24" s="165" t="str">
        <f t="shared" si="0"/>
        <v>NON</v>
      </c>
      <c r="AM24" s="529"/>
      <c r="AN24" s="445">
        <v>19265</v>
      </c>
      <c r="AO24" s="445" t="s">
        <v>416</v>
      </c>
      <c r="AP24" s="475" t="s">
        <v>490</v>
      </c>
      <c r="AQ24" s="476">
        <v>0.95327102803738295</v>
      </c>
      <c r="AR24" s="476">
        <v>0.87179487179487203</v>
      </c>
      <c r="AS24" s="470"/>
      <c r="AT24" s="470"/>
      <c r="AU24" s="164" t="str">
        <f t="shared" si="1"/>
        <v>SI</v>
      </c>
      <c r="AV24" s="165" t="str">
        <f t="shared" si="2"/>
        <v>SI</v>
      </c>
      <c r="BM24" s="529"/>
      <c r="BN24" s="445">
        <v>19265</v>
      </c>
      <c r="BO24" s="445" t="s">
        <v>416</v>
      </c>
      <c r="BP24" s="163"/>
      <c r="BQ24" s="471"/>
      <c r="BR24" s="472"/>
      <c r="BS24" s="470"/>
      <c r="BT24" s="470"/>
      <c r="BU24" s="164" t="str">
        <f t="shared" si="3"/>
        <v>----</v>
      </c>
      <c r="BV24" s="165" t="str">
        <f t="shared" si="4"/>
        <v>----</v>
      </c>
    </row>
    <row r="25" spans="13:74">
      <c r="M25" s="529"/>
      <c r="N25" s="445">
        <v>19266</v>
      </c>
      <c r="O25" s="445" t="s">
        <v>417</v>
      </c>
      <c r="P25" s="445" t="s">
        <v>398</v>
      </c>
      <c r="Q25" s="446">
        <v>0.94791666666666696</v>
      </c>
      <c r="R25" s="446">
        <v>0.8125</v>
      </c>
      <c r="S25" s="474">
        <v>0.94791666666666696</v>
      </c>
      <c r="T25" s="474">
        <v>0.842592592592593</v>
      </c>
      <c r="U25" s="164" t="str">
        <f t="shared" si="0"/>
        <v>SI</v>
      </c>
      <c r="V25" s="165" t="str">
        <f t="shared" si="0"/>
        <v>NON</v>
      </c>
      <c r="AM25" s="529"/>
      <c r="AN25" s="445">
        <v>19266</v>
      </c>
      <c r="AO25" s="445" t="s">
        <v>417</v>
      </c>
      <c r="AP25" s="475" t="s">
        <v>490</v>
      </c>
      <c r="AQ25" s="476">
        <v>0.90598290598290598</v>
      </c>
      <c r="AR25" s="476">
        <v>0.828125</v>
      </c>
      <c r="AS25" s="470"/>
      <c r="AT25" s="470"/>
      <c r="AU25" s="164" t="str">
        <f t="shared" si="1"/>
        <v>SI</v>
      </c>
      <c r="AV25" s="165" t="str">
        <f t="shared" si="2"/>
        <v>SI</v>
      </c>
      <c r="BM25" s="529"/>
      <c r="BN25" s="445">
        <v>19266</v>
      </c>
      <c r="BO25" s="445" t="s">
        <v>417</v>
      </c>
      <c r="BP25" s="163"/>
      <c r="BQ25" s="471"/>
      <c r="BR25" s="472"/>
      <c r="BS25" s="470"/>
      <c r="BT25" s="470"/>
      <c r="BU25" s="164" t="str">
        <f t="shared" si="3"/>
        <v>----</v>
      </c>
      <c r="BV25" s="165" t="str">
        <f t="shared" si="4"/>
        <v>----</v>
      </c>
    </row>
    <row r="26" spans="13:74">
      <c r="M26" s="529"/>
      <c r="N26" s="445">
        <v>19267</v>
      </c>
      <c r="O26" s="445" t="s">
        <v>418</v>
      </c>
      <c r="P26" s="445" t="s">
        <v>398</v>
      </c>
      <c r="Q26" s="446">
        <v>0.98913043478260898</v>
      </c>
      <c r="R26" s="446">
        <v>0.90099009900990101</v>
      </c>
      <c r="S26" s="474">
        <v>0.98913043478260898</v>
      </c>
      <c r="T26" s="474">
        <v>0.919191919191919</v>
      </c>
      <c r="U26" s="164" t="str">
        <f t="shared" si="0"/>
        <v>SI</v>
      </c>
      <c r="V26" s="165" t="str">
        <f t="shared" si="0"/>
        <v>NON</v>
      </c>
      <c r="AM26" s="529"/>
      <c r="AN26" s="445">
        <v>19267</v>
      </c>
      <c r="AO26" s="445" t="s">
        <v>418</v>
      </c>
      <c r="AP26" s="475" t="s">
        <v>490</v>
      </c>
      <c r="AQ26" s="476">
        <v>0.94827586206896597</v>
      </c>
      <c r="AR26" s="476">
        <v>0.80882352941176505</v>
      </c>
      <c r="AS26" s="470"/>
      <c r="AT26" s="470"/>
      <c r="AU26" s="164" t="str">
        <f t="shared" si="1"/>
        <v>SI</v>
      </c>
      <c r="AV26" s="165" t="str">
        <f t="shared" si="2"/>
        <v>SI</v>
      </c>
      <c r="BM26" s="529"/>
      <c r="BN26" s="445">
        <v>19267</v>
      </c>
      <c r="BO26" s="445" t="s">
        <v>418</v>
      </c>
      <c r="BP26" s="163"/>
      <c r="BQ26" s="471"/>
      <c r="BR26" s="472"/>
      <c r="BS26" s="470"/>
      <c r="BT26" s="470"/>
      <c r="BU26" s="164" t="str">
        <f t="shared" si="3"/>
        <v>----</v>
      </c>
      <c r="BV26" s="165" t="str">
        <f t="shared" si="4"/>
        <v>----</v>
      </c>
    </row>
    <row r="27" spans="13:74">
      <c r="M27" s="529"/>
      <c r="N27" s="445">
        <v>19268</v>
      </c>
      <c r="O27" s="445" t="s">
        <v>419</v>
      </c>
      <c r="P27" s="445" t="s">
        <v>398</v>
      </c>
      <c r="Q27" s="446">
        <v>0.93069306930693096</v>
      </c>
      <c r="R27" s="446">
        <v>0.86238532110091803</v>
      </c>
      <c r="S27" s="474">
        <v>0.93069306930693096</v>
      </c>
      <c r="T27" s="474">
        <v>0.87037037037037002</v>
      </c>
      <c r="U27" s="164" t="str">
        <f t="shared" si="0"/>
        <v>SI</v>
      </c>
      <c r="V27" s="165" t="str">
        <f t="shared" si="0"/>
        <v>NON</v>
      </c>
      <c r="AM27" s="529"/>
      <c r="AN27" s="445">
        <v>19268</v>
      </c>
      <c r="AO27" s="445" t="s">
        <v>419</v>
      </c>
      <c r="AP27" s="475" t="s">
        <v>490</v>
      </c>
      <c r="AQ27" s="476">
        <v>0.98260869565217401</v>
      </c>
      <c r="AR27" s="476">
        <v>0.84328358208955201</v>
      </c>
      <c r="AS27" s="470"/>
      <c r="AT27" s="470"/>
      <c r="AU27" s="164" t="str">
        <f t="shared" si="1"/>
        <v>SI</v>
      </c>
      <c r="AV27" s="165" t="str">
        <f t="shared" si="2"/>
        <v>SI</v>
      </c>
      <c r="BM27" s="529"/>
      <c r="BN27" s="445">
        <v>19268</v>
      </c>
      <c r="BO27" s="445" t="s">
        <v>419</v>
      </c>
      <c r="BP27" s="163"/>
      <c r="BQ27" s="471"/>
      <c r="BR27" s="472"/>
      <c r="BS27" s="470"/>
      <c r="BT27" s="470"/>
      <c r="BU27" s="164" t="str">
        <f t="shared" si="3"/>
        <v>----</v>
      </c>
      <c r="BV27" s="165" t="str">
        <f t="shared" si="4"/>
        <v>----</v>
      </c>
    </row>
    <row r="28" spans="13:74">
      <c r="M28" s="529"/>
      <c r="N28" s="445">
        <v>19269</v>
      </c>
      <c r="O28" s="445" t="s">
        <v>420</v>
      </c>
      <c r="P28" s="445" t="s">
        <v>398</v>
      </c>
      <c r="Q28" s="446">
        <v>0.95744680851063801</v>
      </c>
      <c r="R28" s="446">
        <v>0.80357142857142905</v>
      </c>
      <c r="S28" s="474">
        <v>0.95744680851063801</v>
      </c>
      <c r="T28" s="474">
        <v>0.82568807339449601</v>
      </c>
      <c r="U28" s="164" t="str">
        <f t="shared" si="0"/>
        <v>SI</v>
      </c>
      <c r="V28" s="165" t="str">
        <f t="shared" si="0"/>
        <v>NON</v>
      </c>
      <c r="AM28" s="529"/>
      <c r="AN28" s="445">
        <v>19269</v>
      </c>
      <c r="AO28" s="445" t="s">
        <v>420</v>
      </c>
      <c r="AP28" s="475" t="s">
        <v>490</v>
      </c>
      <c r="AQ28" s="476">
        <v>0.98019801980197996</v>
      </c>
      <c r="AR28" s="476">
        <v>0.94285714285714295</v>
      </c>
      <c r="AS28" s="470"/>
      <c r="AT28" s="470"/>
      <c r="AU28" s="164" t="str">
        <f t="shared" si="1"/>
        <v>SI</v>
      </c>
      <c r="AV28" s="165" t="str">
        <f t="shared" si="2"/>
        <v>SI</v>
      </c>
      <c r="BM28" s="529"/>
      <c r="BN28" s="445">
        <v>19269</v>
      </c>
      <c r="BO28" s="445" t="s">
        <v>420</v>
      </c>
      <c r="BP28" s="163"/>
      <c r="BQ28" s="471"/>
      <c r="BR28" s="472"/>
      <c r="BS28" s="470"/>
      <c r="BT28" s="470"/>
      <c r="BU28" s="164" t="str">
        <f t="shared" si="3"/>
        <v>----</v>
      </c>
      <c r="BV28" s="165" t="str">
        <f t="shared" si="4"/>
        <v>----</v>
      </c>
    </row>
    <row r="29" spans="13:74" ht="25.5">
      <c r="M29" s="529"/>
      <c r="N29" s="445">
        <v>19270</v>
      </c>
      <c r="O29" s="445" t="s">
        <v>421</v>
      </c>
      <c r="P29" s="445" t="s">
        <v>398</v>
      </c>
      <c r="Q29" s="446">
        <v>0.97938144329896903</v>
      </c>
      <c r="R29" s="446">
        <v>0.91346153846153799</v>
      </c>
      <c r="S29" s="473">
        <v>0.97938144329896903</v>
      </c>
      <c r="T29" s="473">
        <v>0.93137254901960798</v>
      </c>
      <c r="U29" s="164" t="str">
        <f t="shared" si="0"/>
        <v>SI</v>
      </c>
      <c r="V29" s="165" t="str">
        <f t="shared" si="0"/>
        <v>NON</v>
      </c>
      <c r="AM29" s="529"/>
      <c r="AN29" s="445">
        <v>19270</v>
      </c>
      <c r="AO29" s="445" t="s">
        <v>421</v>
      </c>
      <c r="AP29" s="475" t="s">
        <v>490</v>
      </c>
      <c r="AQ29" s="476">
        <v>1</v>
      </c>
      <c r="AR29" s="476">
        <v>0.82142857142857095</v>
      </c>
      <c r="AS29" s="470"/>
      <c r="AT29" s="470"/>
      <c r="AU29" s="164" t="str">
        <f t="shared" si="1"/>
        <v>SI</v>
      </c>
      <c r="AV29" s="165" t="str">
        <f t="shared" si="2"/>
        <v>SI</v>
      </c>
      <c r="BM29" s="529"/>
      <c r="BN29" s="445">
        <v>19270</v>
      </c>
      <c r="BO29" s="445" t="s">
        <v>421</v>
      </c>
      <c r="BP29" s="163"/>
      <c r="BQ29" s="471"/>
      <c r="BR29" s="472"/>
      <c r="BS29" s="470"/>
      <c r="BT29" s="470"/>
      <c r="BU29" s="164" t="str">
        <f t="shared" si="3"/>
        <v>----</v>
      </c>
      <c r="BV29" s="165" t="str">
        <f t="shared" si="4"/>
        <v>----</v>
      </c>
    </row>
    <row r="30" spans="13:74">
      <c r="M30" s="529"/>
      <c r="N30" s="445">
        <v>19271</v>
      </c>
      <c r="O30" s="445" t="s">
        <v>422</v>
      </c>
      <c r="P30" s="445" t="s">
        <v>398</v>
      </c>
      <c r="Q30" s="446">
        <v>0.98130841121495305</v>
      </c>
      <c r="R30" s="446">
        <v>0.875</v>
      </c>
      <c r="S30" s="473">
        <v>0.98130841121495305</v>
      </c>
      <c r="T30" s="473">
        <v>0.89743589743589802</v>
      </c>
      <c r="U30" s="164" t="str">
        <f t="shared" si="0"/>
        <v>SI</v>
      </c>
      <c r="V30" s="165" t="str">
        <f t="shared" si="0"/>
        <v>NON</v>
      </c>
      <c r="AM30" s="529"/>
      <c r="AN30" s="445">
        <v>19271</v>
      </c>
      <c r="AO30" s="445" t="s">
        <v>422</v>
      </c>
      <c r="AP30" s="475" t="s">
        <v>490</v>
      </c>
      <c r="AQ30" s="476">
        <v>1</v>
      </c>
      <c r="AR30" s="476">
        <v>0.94915254237288105</v>
      </c>
      <c r="AS30" s="470"/>
      <c r="AT30" s="470"/>
      <c r="AU30" s="164" t="str">
        <f t="shared" si="1"/>
        <v>SI</v>
      </c>
      <c r="AV30" s="165" t="str">
        <f t="shared" si="2"/>
        <v>SI</v>
      </c>
      <c r="BM30" s="529"/>
      <c r="BN30" s="445">
        <v>19271</v>
      </c>
      <c r="BO30" s="445" t="s">
        <v>422</v>
      </c>
      <c r="BP30" s="163"/>
      <c r="BQ30" s="471"/>
      <c r="BR30" s="472"/>
      <c r="BS30" s="470"/>
      <c r="BT30" s="470"/>
      <c r="BU30" s="164" t="str">
        <f t="shared" si="3"/>
        <v>----</v>
      </c>
      <c r="BV30" s="165" t="str">
        <f t="shared" si="4"/>
        <v>----</v>
      </c>
    </row>
    <row r="31" spans="13:74">
      <c r="M31" s="529"/>
      <c r="N31" s="445">
        <v>19272</v>
      </c>
      <c r="O31" s="445" t="s">
        <v>423</v>
      </c>
      <c r="P31" s="445" t="s">
        <v>398</v>
      </c>
      <c r="Q31" s="446">
        <v>0.99130434782608701</v>
      </c>
      <c r="R31" s="446">
        <v>0.92682926829268297</v>
      </c>
      <c r="S31" s="473">
        <v>0.99130434782608701</v>
      </c>
      <c r="T31" s="473">
        <v>0.94214876033057904</v>
      </c>
      <c r="U31" s="164" t="str">
        <f t="shared" si="0"/>
        <v>SI</v>
      </c>
      <c r="V31" s="165" t="str">
        <f t="shared" si="0"/>
        <v>NON</v>
      </c>
      <c r="AM31" s="529"/>
      <c r="AN31" s="445">
        <v>19272</v>
      </c>
      <c r="AO31" s="445" t="s">
        <v>423</v>
      </c>
      <c r="AP31" s="475" t="s">
        <v>490</v>
      </c>
      <c r="AQ31" s="476">
        <v>1</v>
      </c>
      <c r="AR31" s="476">
        <v>1</v>
      </c>
      <c r="AS31" s="470"/>
      <c r="AT31" s="470"/>
      <c r="AU31" s="164" t="str">
        <f t="shared" si="1"/>
        <v>SI</v>
      </c>
      <c r="AV31" s="165" t="str">
        <f t="shared" si="2"/>
        <v>SI</v>
      </c>
      <c r="BM31" s="529"/>
      <c r="BN31" s="445">
        <v>19272</v>
      </c>
      <c r="BO31" s="445" t="s">
        <v>423</v>
      </c>
      <c r="BP31" s="163"/>
      <c r="BQ31" s="471"/>
      <c r="BR31" s="472"/>
      <c r="BS31" s="470"/>
      <c r="BT31" s="470"/>
      <c r="BU31" s="164" t="str">
        <f t="shared" si="3"/>
        <v>----</v>
      </c>
      <c r="BV31" s="165" t="str">
        <f t="shared" si="4"/>
        <v>----</v>
      </c>
    </row>
    <row r="32" spans="13:74" ht="25.5">
      <c r="M32" s="529"/>
      <c r="N32" s="445">
        <v>19273</v>
      </c>
      <c r="O32" s="445" t="s">
        <v>424</v>
      </c>
      <c r="P32" s="445" t="s">
        <v>398</v>
      </c>
      <c r="Q32" s="446">
        <v>0.98198198198198205</v>
      </c>
      <c r="R32" s="446">
        <v>0.93162393162393198</v>
      </c>
      <c r="S32" s="473">
        <v>0.98198198198198205</v>
      </c>
      <c r="T32" s="473">
        <v>0.94782608695652204</v>
      </c>
      <c r="U32" s="164" t="str">
        <f t="shared" si="0"/>
        <v>SI</v>
      </c>
      <c r="V32" s="165" t="str">
        <f t="shared" si="0"/>
        <v>NON</v>
      </c>
      <c r="AM32" s="529"/>
      <c r="AN32" s="445">
        <v>19273</v>
      </c>
      <c r="AO32" s="445" t="s">
        <v>424</v>
      </c>
      <c r="AP32" s="475" t="s">
        <v>490</v>
      </c>
      <c r="AQ32" s="476">
        <v>1</v>
      </c>
      <c r="AR32" s="476">
        <v>0.88888888888888895</v>
      </c>
      <c r="AS32" s="470"/>
      <c r="AT32" s="470"/>
      <c r="AU32" s="164" t="str">
        <f t="shared" si="1"/>
        <v>SI</v>
      </c>
      <c r="AV32" s="165" t="str">
        <f t="shared" si="2"/>
        <v>SI</v>
      </c>
      <c r="BM32" s="529"/>
      <c r="BN32" s="445">
        <v>19273</v>
      </c>
      <c r="BO32" s="445" t="s">
        <v>424</v>
      </c>
      <c r="BP32" s="163"/>
      <c r="BQ32" s="471"/>
      <c r="BR32" s="472"/>
      <c r="BS32" s="470"/>
      <c r="BT32" s="470"/>
      <c r="BU32" s="164" t="str">
        <f t="shared" si="3"/>
        <v>----</v>
      </c>
      <c r="BV32" s="165" t="str">
        <f t="shared" si="4"/>
        <v>----</v>
      </c>
    </row>
    <row r="33" spans="13:74">
      <c r="M33" s="529"/>
      <c r="N33" s="445">
        <v>19274</v>
      </c>
      <c r="O33" s="445" t="s">
        <v>425</v>
      </c>
      <c r="P33" s="445" t="s">
        <v>398</v>
      </c>
      <c r="Q33" s="446">
        <v>1</v>
      </c>
      <c r="R33" s="446">
        <v>0.86486486486486502</v>
      </c>
      <c r="S33" s="473">
        <v>1</v>
      </c>
      <c r="T33" s="473">
        <v>0.94117647058823495</v>
      </c>
      <c r="U33" s="164" t="str">
        <f t="shared" si="0"/>
        <v>SI</v>
      </c>
      <c r="V33" s="165" t="str">
        <f t="shared" si="0"/>
        <v>NON</v>
      </c>
      <c r="AM33" s="529"/>
      <c r="AN33" s="445">
        <v>19274</v>
      </c>
      <c r="AO33" s="445" t="s">
        <v>425</v>
      </c>
      <c r="AP33" s="475" t="s">
        <v>490</v>
      </c>
      <c r="AQ33" s="476">
        <v>0.97142857142857097</v>
      </c>
      <c r="AR33" s="476">
        <v>0.73913043478260898</v>
      </c>
      <c r="AS33" s="470"/>
      <c r="AT33" s="470"/>
      <c r="AU33" s="164" t="str">
        <f t="shared" si="1"/>
        <v>SI</v>
      </c>
      <c r="AV33" s="165" t="str">
        <f t="shared" si="2"/>
        <v>SI</v>
      </c>
      <c r="BM33" s="529"/>
      <c r="BN33" s="445">
        <v>19274</v>
      </c>
      <c r="BO33" s="445" t="s">
        <v>425</v>
      </c>
      <c r="BP33" s="163"/>
      <c r="BQ33" s="471"/>
      <c r="BR33" s="472"/>
      <c r="BS33" s="470"/>
      <c r="BT33" s="470"/>
      <c r="BU33" s="164" t="str">
        <f t="shared" si="3"/>
        <v>----</v>
      </c>
      <c r="BV33" s="165" t="str">
        <f t="shared" si="4"/>
        <v>----</v>
      </c>
    </row>
    <row r="34" spans="13:74">
      <c r="M34" s="529"/>
      <c r="N34" s="445">
        <v>19275</v>
      </c>
      <c r="O34" s="445" t="s">
        <v>426</v>
      </c>
      <c r="P34" s="445" t="s">
        <v>398</v>
      </c>
      <c r="Q34" s="446">
        <v>1</v>
      </c>
      <c r="R34" s="446">
        <v>0.93333333333333302</v>
      </c>
      <c r="S34" s="473">
        <v>1</v>
      </c>
      <c r="T34" s="473">
        <v>1</v>
      </c>
      <c r="U34" s="164" t="str">
        <f t="shared" si="0"/>
        <v>SI</v>
      </c>
      <c r="V34" s="165" t="str">
        <f t="shared" si="0"/>
        <v>NON</v>
      </c>
      <c r="AM34" s="529"/>
      <c r="AN34" s="445">
        <v>19275</v>
      </c>
      <c r="AO34" s="445" t="s">
        <v>426</v>
      </c>
      <c r="AP34" s="475" t="s">
        <v>490</v>
      </c>
      <c r="AQ34" s="476">
        <v>0.96153846153846201</v>
      </c>
      <c r="AR34" s="476">
        <v>0.80645161290322598</v>
      </c>
      <c r="AS34" s="470"/>
      <c r="AT34" s="470"/>
      <c r="AU34" s="164" t="str">
        <f t="shared" si="1"/>
        <v>SI</v>
      </c>
      <c r="AV34" s="165" t="str">
        <f t="shared" si="2"/>
        <v>SI</v>
      </c>
      <c r="BM34" s="529"/>
      <c r="BN34" s="445">
        <v>19275</v>
      </c>
      <c r="BO34" s="445" t="s">
        <v>426</v>
      </c>
      <c r="BP34" s="163"/>
      <c r="BQ34" s="471"/>
      <c r="BR34" s="472"/>
      <c r="BS34" s="470"/>
      <c r="BT34" s="470"/>
      <c r="BU34" s="164" t="str">
        <f t="shared" si="3"/>
        <v>----</v>
      </c>
      <c r="BV34" s="165" t="str">
        <f t="shared" si="4"/>
        <v>----</v>
      </c>
    </row>
    <row r="35" spans="13:74">
      <c r="M35" s="529"/>
      <c r="N35" s="445">
        <v>19276</v>
      </c>
      <c r="O35" s="445" t="s">
        <v>427</v>
      </c>
      <c r="P35" s="445" t="s">
        <v>398</v>
      </c>
      <c r="Q35" s="446">
        <v>1</v>
      </c>
      <c r="R35" s="446">
        <v>1</v>
      </c>
      <c r="S35" s="473">
        <v>1</v>
      </c>
      <c r="T35" s="473">
        <v>1</v>
      </c>
      <c r="U35" s="164" t="str">
        <f t="shared" si="0"/>
        <v>SI</v>
      </c>
      <c r="V35" s="165" t="str">
        <f t="shared" si="0"/>
        <v>SI</v>
      </c>
      <c r="AM35" s="529"/>
      <c r="AN35" s="445">
        <v>19276</v>
      </c>
      <c r="AO35" s="445" t="s">
        <v>427</v>
      </c>
      <c r="AP35" s="475" t="s">
        <v>490</v>
      </c>
      <c r="AQ35" s="476">
        <v>0.95652173913043503</v>
      </c>
      <c r="AR35" s="476">
        <v>0.89795918367346905</v>
      </c>
      <c r="AS35" s="470"/>
      <c r="AT35" s="470"/>
      <c r="AU35" s="164" t="str">
        <f t="shared" si="1"/>
        <v>SI</v>
      </c>
      <c r="AV35" s="165" t="str">
        <f t="shared" si="2"/>
        <v>SI</v>
      </c>
      <c r="BM35" s="529"/>
      <c r="BN35" s="445">
        <v>19276</v>
      </c>
      <c r="BO35" s="445" t="s">
        <v>427</v>
      </c>
      <c r="BP35" s="163"/>
      <c r="BQ35" s="471"/>
      <c r="BR35" s="472"/>
      <c r="BS35" s="470"/>
      <c r="BT35" s="470"/>
      <c r="BU35" s="164" t="str">
        <f t="shared" si="3"/>
        <v>----</v>
      </c>
      <c r="BV35" s="165" t="str">
        <f t="shared" si="4"/>
        <v>----</v>
      </c>
    </row>
    <row r="36" spans="13:74">
      <c r="M36" s="529"/>
      <c r="N36" s="445">
        <v>19277</v>
      </c>
      <c r="O36" s="445" t="s">
        <v>428</v>
      </c>
      <c r="P36" s="445" t="s">
        <v>398</v>
      </c>
      <c r="Q36" s="446">
        <v>0.98936170212765995</v>
      </c>
      <c r="R36" s="446">
        <v>0.92079207920792105</v>
      </c>
      <c r="S36" s="473">
        <v>0.98936170212765995</v>
      </c>
      <c r="T36" s="473">
        <v>0.94897959183673497</v>
      </c>
      <c r="U36" s="164" t="str">
        <f t="shared" si="0"/>
        <v>SI</v>
      </c>
      <c r="V36" s="165" t="str">
        <f t="shared" si="0"/>
        <v>NON</v>
      </c>
      <c r="AM36" s="529"/>
      <c r="AN36" s="445">
        <v>19277</v>
      </c>
      <c r="AO36" s="445" t="s">
        <v>428</v>
      </c>
      <c r="AP36" s="475" t="s">
        <v>490</v>
      </c>
      <c r="AQ36" s="476">
        <v>1</v>
      </c>
      <c r="AR36" s="476">
        <v>0.93506493506493504</v>
      </c>
      <c r="AS36" s="470"/>
      <c r="AT36" s="470"/>
      <c r="AU36" s="164" t="str">
        <f t="shared" si="1"/>
        <v>SI</v>
      </c>
      <c r="AV36" s="165" t="str">
        <f t="shared" si="2"/>
        <v>SI</v>
      </c>
      <c r="BM36" s="529"/>
      <c r="BN36" s="445">
        <v>19277</v>
      </c>
      <c r="BO36" s="445" t="s">
        <v>428</v>
      </c>
      <c r="BP36" s="163"/>
      <c r="BQ36" s="471"/>
      <c r="BR36" s="472"/>
      <c r="BS36" s="470"/>
      <c r="BT36" s="470"/>
      <c r="BU36" s="164" t="str">
        <f t="shared" si="3"/>
        <v>----</v>
      </c>
      <c r="BV36" s="165" t="str">
        <f t="shared" si="4"/>
        <v>----</v>
      </c>
    </row>
    <row r="37" spans="13:74">
      <c r="M37" s="529"/>
      <c r="N37" s="445">
        <v>19278</v>
      </c>
      <c r="O37" s="445" t="s">
        <v>429</v>
      </c>
      <c r="P37" s="445" t="s">
        <v>398</v>
      </c>
      <c r="Q37" s="446">
        <v>1</v>
      </c>
      <c r="R37" s="446">
        <v>0.84745762711864403</v>
      </c>
      <c r="S37" s="473">
        <v>1</v>
      </c>
      <c r="T37" s="473">
        <v>0.89285714285714302</v>
      </c>
      <c r="U37" s="164" t="str">
        <f t="shared" si="0"/>
        <v>SI</v>
      </c>
      <c r="V37" s="165" t="str">
        <f t="shared" si="0"/>
        <v>NON</v>
      </c>
      <c r="AM37" s="529"/>
      <c r="AN37" s="445">
        <v>19278</v>
      </c>
      <c r="AO37" s="445" t="s">
        <v>429</v>
      </c>
      <c r="AP37" s="475" t="s">
        <v>490</v>
      </c>
      <c r="AQ37" s="476">
        <v>1</v>
      </c>
      <c r="AR37" s="476">
        <v>1</v>
      </c>
      <c r="AS37" s="470"/>
      <c r="AT37" s="470"/>
      <c r="AU37" s="164" t="str">
        <f t="shared" si="1"/>
        <v>SI</v>
      </c>
      <c r="AV37" s="165" t="str">
        <f t="shared" si="2"/>
        <v>SI</v>
      </c>
      <c r="BM37" s="529"/>
      <c r="BN37" s="445">
        <v>19278</v>
      </c>
      <c r="BO37" s="445" t="s">
        <v>429</v>
      </c>
      <c r="BP37" s="163"/>
      <c r="BQ37" s="471"/>
      <c r="BR37" s="472"/>
      <c r="BS37" s="470"/>
      <c r="BT37" s="470"/>
      <c r="BU37" s="164" t="str">
        <f t="shared" si="3"/>
        <v>----</v>
      </c>
      <c r="BV37" s="165" t="str">
        <f t="shared" si="4"/>
        <v>----</v>
      </c>
    </row>
    <row r="38" spans="13:74" ht="25.5">
      <c r="M38" s="529"/>
      <c r="N38" s="445">
        <v>19279</v>
      </c>
      <c r="O38" s="445" t="s">
        <v>430</v>
      </c>
      <c r="P38" s="445" t="s">
        <v>398</v>
      </c>
      <c r="Q38" s="446">
        <v>1</v>
      </c>
      <c r="R38" s="446">
        <v>0.80645161290322598</v>
      </c>
      <c r="S38" s="473">
        <v>1</v>
      </c>
      <c r="T38" s="473">
        <v>0.86206896551724099</v>
      </c>
      <c r="U38" s="164" t="str">
        <f t="shared" si="0"/>
        <v>SI</v>
      </c>
      <c r="V38" s="165" t="str">
        <f t="shared" si="0"/>
        <v>NON</v>
      </c>
      <c r="AM38" s="529"/>
      <c r="AN38" s="445">
        <v>19279</v>
      </c>
      <c r="AO38" s="445" t="s">
        <v>430</v>
      </c>
      <c r="AP38" s="475" t="s">
        <v>490</v>
      </c>
      <c r="AQ38" s="476">
        <v>1</v>
      </c>
      <c r="AR38" s="476">
        <v>0.92682926829268297</v>
      </c>
      <c r="AS38" s="470"/>
      <c r="AT38" s="470"/>
      <c r="AU38" s="164" t="str">
        <f t="shared" si="1"/>
        <v>SI</v>
      </c>
      <c r="AV38" s="165" t="str">
        <f t="shared" si="2"/>
        <v>SI</v>
      </c>
      <c r="BM38" s="529"/>
      <c r="BN38" s="445">
        <v>19279</v>
      </c>
      <c r="BO38" s="445" t="s">
        <v>430</v>
      </c>
      <c r="BP38" s="163"/>
      <c r="BQ38" s="471"/>
      <c r="BR38" s="472"/>
      <c r="BS38" s="470"/>
      <c r="BT38" s="470"/>
      <c r="BU38" s="164" t="str">
        <f t="shared" si="3"/>
        <v>----</v>
      </c>
      <c r="BV38" s="165" t="str">
        <f t="shared" si="4"/>
        <v>----</v>
      </c>
    </row>
    <row r="39" spans="13:74">
      <c r="M39" s="529"/>
      <c r="N39" s="445">
        <v>19280</v>
      </c>
      <c r="O39" s="445" t="s">
        <v>431</v>
      </c>
      <c r="P39" s="445" t="s">
        <v>398</v>
      </c>
      <c r="Q39" s="446">
        <v>1</v>
      </c>
      <c r="R39" s="446">
        <v>0.83018867924528295</v>
      </c>
      <c r="S39" s="473">
        <v>1</v>
      </c>
      <c r="T39" s="473">
        <v>0.97777777777777797</v>
      </c>
      <c r="U39" s="164" t="str">
        <f t="shared" si="0"/>
        <v>SI</v>
      </c>
      <c r="V39" s="165" t="str">
        <f t="shared" si="0"/>
        <v>NON</v>
      </c>
      <c r="AM39" s="529"/>
      <c r="AN39" s="445">
        <v>19280</v>
      </c>
      <c r="AO39" s="445" t="s">
        <v>431</v>
      </c>
      <c r="AP39" s="475" t="s">
        <v>490</v>
      </c>
      <c r="AQ39" s="476">
        <v>0.98989898989898994</v>
      </c>
      <c r="AR39" s="476">
        <v>0.96078431372549</v>
      </c>
      <c r="AS39" s="470"/>
      <c r="AT39" s="470"/>
      <c r="AU39" s="164" t="str">
        <f t="shared" si="1"/>
        <v>SI</v>
      </c>
      <c r="AV39" s="165" t="str">
        <f t="shared" si="2"/>
        <v>SI</v>
      </c>
      <c r="BM39" s="529"/>
      <c r="BN39" s="445">
        <v>19280</v>
      </c>
      <c r="BO39" s="445" t="s">
        <v>431</v>
      </c>
      <c r="BP39" s="163"/>
      <c r="BQ39" s="471"/>
      <c r="BR39" s="472"/>
      <c r="BS39" s="470"/>
      <c r="BT39" s="470"/>
      <c r="BU39" s="164" t="str">
        <f t="shared" si="3"/>
        <v>----</v>
      </c>
      <c r="BV39" s="165" t="str">
        <f t="shared" si="4"/>
        <v>----</v>
      </c>
    </row>
    <row r="40" spans="13:74">
      <c r="M40" s="529"/>
      <c r="N40" s="445">
        <v>19281</v>
      </c>
      <c r="O40" s="445" t="s">
        <v>432</v>
      </c>
      <c r="P40" s="445" t="s">
        <v>398</v>
      </c>
      <c r="Q40" s="446">
        <v>1</v>
      </c>
      <c r="R40" s="446">
        <v>0.94366197183098599</v>
      </c>
      <c r="S40" s="473">
        <v>1</v>
      </c>
      <c r="T40" s="473">
        <v>0.95714285714285696</v>
      </c>
      <c r="U40" s="164" t="str">
        <f t="shared" si="0"/>
        <v>SI</v>
      </c>
      <c r="V40" s="165" t="str">
        <f t="shared" si="0"/>
        <v>NON</v>
      </c>
      <c r="AM40" s="529"/>
      <c r="AN40" s="445">
        <v>19281</v>
      </c>
      <c r="AO40" s="445" t="s">
        <v>432</v>
      </c>
      <c r="AP40" s="475" t="s">
        <v>490</v>
      </c>
      <c r="AQ40" s="476">
        <v>1</v>
      </c>
      <c r="AR40" s="476">
        <v>0.99019607843137303</v>
      </c>
      <c r="AS40" s="470"/>
      <c r="AT40" s="470"/>
      <c r="AU40" s="164" t="str">
        <f t="shared" si="1"/>
        <v>SI</v>
      </c>
      <c r="AV40" s="165" t="str">
        <f t="shared" si="2"/>
        <v>SI</v>
      </c>
      <c r="BM40" s="529"/>
      <c r="BN40" s="445">
        <v>19281</v>
      </c>
      <c r="BO40" s="445" t="s">
        <v>432</v>
      </c>
      <c r="BP40" s="163"/>
      <c r="BQ40" s="471"/>
      <c r="BR40" s="472"/>
      <c r="BS40" s="470"/>
      <c r="BT40" s="470"/>
      <c r="BU40" s="164" t="str">
        <f t="shared" si="3"/>
        <v>----</v>
      </c>
      <c r="BV40" s="165" t="str">
        <f t="shared" si="4"/>
        <v>----</v>
      </c>
    </row>
    <row r="41" spans="13:74">
      <c r="M41" s="529"/>
      <c r="N41" s="445">
        <v>19282</v>
      </c>
      <c r="O41" s="445" t="s">
        <v>433</v>
      </c>
      <c r="P41" s="445" t="s">
        <v>398</v>
      </c>
      <c r="Q41" s="446">
        <v>1</v>
      </c>
      <c r="R41" s="446">
        <v>0.86111111111111105</v>
      </c>
      <c r="S41" s="473">
        <v>1</v>
      </c>
      <c r="T41" s="473">
        <v>1</v>
      </c>
      <c r="U41" s="164" t="str">
        <f t="shared" si="0"/>
        <v>SI</v>
      </c>
      <c r="V41" s="165" t="str">
        <f t="shared" si="0"/>
        <v>NON</v>
      </c>
      <c r="AM41" s="529"/>
      <c r="AN41" s="445">
        <v>19282</v>
      </c>
      <c r="AO41" s="445" t="s">
        <v>433</v>
      </c>
      <c r="AP41" s="475" t="s">
        <v>490</v>
      </c>
      <c r="AQ41" s="476">
        <v>0.97826086956521696</v>
      </c>
      <c r="AR41" s="476">
        <v>0.77586206896551702</v>
      </c>
      <c r="AS41" s="470"/>
      <c r="AT41" s="470"/>
      <c r="AU41" s="164" t="str">
        <f t="shared" si="1"/>
        <v>SI</v>
      </c>
      <c r="AV41" s="165" t="str">
        <f t="shared" si="2"/>
        <v>SI</v>
      </c>
      <c r="BM41" s="529"/>
      <c r="BN41" s="445">
        <v>19282</v>
      </c>
      <c r="BO41" s="445" t="s">
        <v>433</v>
      </c>
      <c r="BP41" s="163"/>
      <c r="BQ41" s="471"/>
      <c r="BR41" s="472"/>
      <c r="BS41" s="470"/>
      <c r="BT41" s="470"/>
      <c r="BU41" s="164" t="str">
        <f t="shared" si="3"/>
        <v>----</v>
      </c>
      <c r="BV41" s="165" t="str">
        <f t="shared" si="4"/>
        <v>----</v>
      </c>
    </row>
    <row r="42" spans="13:74" ht="25.5">
      <c r="M42" s="529"/>
      <c r="N42" s="445">
        <v>19283</v>
      </c>
      <c r="O42" s="445" t="s">
        <v>434</v>
      </c>
      <c r="P42" s="445" t="s">
        <v>398</v>
      </c>
      <c r="Q42" s="446">
        <v>1</v>
      </c>
      <c r="R42" s="446">
        <v>0.82758620689655205</v>
      </c>
      <c r="S42" s="473">
        <v>1</v>
      </c>
      <c r="T42" s="473">
        <v>0.92307692307692302</v>
      </c>
      <c r="U42" s="164" t="str">
        <f t="shared" si="0"/>
        <v>SI</v>
      </c>
      <c r="V42" s="165" t="str">
        <f t="shared" si="0"/>
        <v>NON</v>
      </c>
      <c r="AM42" s="529"/>
      <c r="AN42" s="445">
        <v>19283</v>
      </c>
      <c r="AO42" s="445" t="s">
        <v>434</v>
      </c>
      <c r="AP42" s="475" t="s">
        <v>490</v>
      </c>
      <c r="AQ42" s="476">
        <v>0.990291262135922</v>
      </c>
      <c r="AR42" s="476">
        <v>0.91071428571428603</v>
      </c>
      <c r="AS42" s="470"/>
      <c r="AT42" s="470"/>
      <c r="AU42" s="164" t="str">
        <f t="shared" si="1"/>
        <v>SI</v>
      </c>
      <c r="AV42" s="165" t="str">
        <f t="shared" si="2"/>
        <v>SI</v>
      </c>
      <c r="BM42" s="529"/>
      <c r="BN42" s="445">
        <v>19283</v>
      </c>
      <c r="BO42" s="445" t="s">
        <v>434</v>
      </c>
      <c r="BP42" s="163"/>
      <c r="BQ42" s="471"/>
      <c r="BR42" s="472"/>
      <c r="BS42" s="470"/>
      <c r="BT42" s="470"/>
      <c r="BU42" s="164" t="str">
        <f t="shared" si="3"/>
        <v>----</v>
      </c>
      <c r="BV42" s="165" t="str">
        <f t="shared" si="4"/>
        <v>----</v>
      </c>
    </row>
    <row r="43" spans="13:74">
      <c r="M43" s="529"/>
      <c r="N43" s="445">
        <v>19284</v>
      </c>
      <c r="O43" s="445" t="s">
        <v>435</v>
      </c>
      <c r="P43" s="445" t="s">
        <v>398</v>
      </c>
      <c r="Q43" s="446">
        <v>0.99019607843137303</v>
      </c>
      <c r="R43" s="446">
        <v>0.72661870503597104</v>
      </c>
      <c r="S43" s="473">
        <v>0.99019607843137303</v>
      </c>
      <c r="T43" s="473">
        <v>0.74264705882352999</v>
      </c>
      <c r="U43" s="164" t="str">
        <f t="shared" si="0"/>
        <v>SI</v>
      </c>
      <c r="V43" s="165" t="str">
        <f t="shared" si="0"/>
        <v>NON</v>
      </c>
      <c r="AM43" s="529"/>
      <c r="AN43" s="445">
        <v>19284</v>
      </c>
      <c r="AO43" s="445" t="s">
        <v>435</v>
      </c>
      <c r="AP43" s="475" t="s">
        <v>490</v>
      </c>
      <c r="AQ43" s="476">
        <v>0.96190476190476204</v>
      </c>
      <c r="AR43" s="476">
        <v>0.82113821138211396</v>
      </c>
      <c r="AS43" s="470"/>
      <c r="AT43" s="470"/>
      <c r="AU43" s="164" t="str">
        <f t="shared" si="1"/>
        <v>SI</v>
      </c>
      <c r="AV43" s="165" t="str">
        <f t="shared" si="2"/>
        <v>SI</v>
      </c>
      <c r="BM43" s="529"/>
      <c r="BN43" s="445">
        <v>19284</v>
      </c>
      <c r="BO43" s="445" t="s">
        <v>435</v>
      </c>
      <c r="BP43" s="163"/>
      <c r="BQ43" s="471"/>
      <c r="BR43" s="472"/>
      <c r="BS43" s="470"/>
      <c r="BT43" s="470"/>
      <c r="BU43" s="164" t="str">
        <f t="shared" si="3"/>
        <v>----</v>
      </c>
      <c r="BV43" s="165" t="str">
        <f t="shared" si="4"/>
        <v>----</v>
      </c>
    </row>
    <row r="44" spans="13:74" customFormat="1"/>
    <row r="45" spans="13:74" customFormat="1"/>
  </sheetData>
  <mergeCells count="51">
    <mergeCell ref="M6:M43"/>
    <mergeCell ref="AM6:AM43"/>
    <mergeCell ref="BM6:BM43"/>
    <mergeCell ref="B4:C5"/>
    <mergeCell ref="M4:O5"/>
    <mergeCell ref="U4:U5"/>
    <mergeCell ref="V4:V5"/>
    <mergeCell ref="D2:K2"/>
    <mergeCell ref="S4:S5"/>
    <mergeCell ref="T4:T5"/>
    <mergeCell ref="P2:R2"/>
    <mergeCell ref="S2:V2"/>
    <mergeCell ref="P4:P5"/>
    <mergeCell ref="Q4:Q5"/>
    <mergeCell ref="R4:R5"/>
    <mergeCell ref="D4:E4"/>
    <mergeCell ref="F4:G4"/>
    <mergeCell ref="H4:I4"/>
    <mergeCell ref="J4:K4"/>
    <mergeCell ref="AD2:AK2"/>
    <mergeCell ref="AP2:AR2"/>
    <mergeCell ref="AS2:AV2"/>
    <mergeCell ref="AB4:AC5"/>
    <mergeCell ref="AD4:AE4"/>
    <mergeCell ref="AF4:AG4"/>
    <mergeCell ref="AH4:AI4"/>
    <mergeCell ref="AJ4:AK4"/>
    <mergeCell ref="AM4:AO5"/>
    <mergeCell ref="AP4:AP5"/>
    <mergeCell ref="AQ4:AQ5"/>
    <mergeCell ref="AR4:AR5"/>
    <mergeCell ref="AS4:AS5"/>
    <mergeCell ref="AT4:AT5"/>
    <mergeCell ref="AU4:AU5"/>
    <mergeCell ref="AV4:AV5"/>
    <mergeCell ref="BD2:BK2"/>
    <mergeCell ref="BP2:BR2"/>
    <mergeCell ref="BS2:BV2"/>
    <mergeCell ref="BB4:BC5"/>
    <mergeCell ref="BD4:BE4"/>
    <mergeCell ref="BF4:BG4"/>
    <mergeCell ref="BH4:BI4"/>
    <mergeCell ref="BJ4:BK4"/>
    <mergeCell ref="BM4:BO5"/>
    <mergeCell ref="BP4:BP5"/>
    <mergeCell ref="BQ4:BQ5"/>
    <mergeCell ref="BR4:BR5"/>
    <mergeCell ref="BS4:BS5"/>
    <mergeCell ref="BT4:BT5"/>
    <mergeCell ref="BU4:BU5"/>
    <mergeCell ref="BV4:BV5"/>
  </mergeCells>
  <hyperlinks>
    <hyperlink ref="S2" r:id="rId1" xr:uid="{00000000-0004-0000-0500-000000000000}"/>
    <hyperlink ref="AS2" r:id="rId2" xr:uid="{00000000-0004-0000-0500-000001000000}"/>
    <hyperlink ref="BS2" r:id="rId3" xr:uid="{00000000-0004-0000-0500-000002000000}"/>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1:AP130"/>
  <sheetViews>
    <sheetView zoomScale="90" zoomScaleNormal="90" workbookViewId="0">
      <selection activeCell="D12" sqref="D12:H12"/>
    </sheetView>
  </sheetViews>
  <sheetFormatPr baseColWidth="10" defaultRowHeight="15"/>
  <cols>
    <col min="1" max="1" width="2.28515625" customWidth="1"/>
    <col min="2" max="2" width="4.7109375" customWidth="1"/>
    <col min="3" max="3" width="1.28515625" customWidth="1"/>
    <col min="4" max="4" width="32.7109375" customWidth="1"/>
    <col min="5" max="5" width="1.5703125" customWidth="1"/>
    <col min="6" max="6" width="32.7109375" customWidth="1"/>
    <col min="7" max="7" width="1.28515625" customWidth="1"/>
    <col min="8" max="8" width="32.7109375" customWidth="1"/>
    <col min="9" max="9" width="1.5703125" customWidth="1"/>
    <col min="10" max="10" width="4.140625" customWidth="1"/>
    <col min="11" max="11" width="1.85546875" customWidth="1"/>
    <col min="12" max="12" width="32.7109375" customWidth="1"/>
    <col min="13" max="13" width="1.28515625" customWidth="1"/>
    <col min="14" max="14" width="32.7109375" customWidth="1"/>
    <col min="15" max="16" width="2.140625" customWidth="1"/>
    <col min="17" max="17" width="29.42578125" bestFit="1" customWidth="1"/>
    <col min="18" max="18" width="3.140625" customWidth="1"/>
    <col min="20" max="20" width="11.42578125" style="285"/>
    <col min="21" max="21" width="5" style="285" customWidth="1"/>
    <col min="22" max="22" width="13.85546875" style="50" customWidth="1"/>
    <col min="23" max="23" width="14.42578125" style="286" customWidth="1"/>
    <col min="24" max="24" width="11.42578125" style="287" customWidth="1"/>
    <col min="25" max="25" width="11.42578125" style="286" customWidth="1"/>
    <col min="26" max="26" width="19.28515625" style="286" customWidth="1"/>
    <col min="27" max="27" width="11.42578125" style="286" customWidth="1"/>
    <col min="28" max="38" width="11.42578125" style="286"/>
    <col min="39" max="42" width="11.42578125" style="285"/>
  </cols>
  <sheetData>
    <row r="1" spans="2:37" ht="10.5" customHeight="1" thickBot="1"/>
    <row r="2" spans="2:37" ht="6" customHeight="1">
      <c r="B2" s="171"/>
      <c r="C2" s="172"/>
      <c r="D2" s="172"/>
      <c r="E2" s="172"/>
      <c r="F2" s="172"/>
      <c r="G2" s="172"/>
      <c r="H2" s="172"/>
      <c r="I2" s="172"/>
      <c r="J2" s="172"/>
      <c r="K2" s="172"/>
      <c r="L2" s="172"/>
      <c r="M2" s="172"/>
      <c r="N2" s="172"/>
      <c r="O2" s="172"/>
      <c r="P2" s="172"/>
      <c r="Q2" s="172"/>
      <c r="R2" s="173"/>
      <c r="X2" s="287" t="str">
        <f>+Procedementos!H5</f>
        <v>Curso 23-24</v>
      </c>
      <c r="Y2" s="286" t="str">
        <f>+Procedementos!J5</f>
        <v>Curso X+1</v>
      </c>
    </row>
    <row r="3" spans="2:37" ht="20.25" customHeight="1">
      <c r="B3" s="174"/>
      <c r="C3" s="531" t="str">
        <f>+CONCATENATE("MAPA DE PROCESOS DO CENTRO DO ",Centro!E4)</f>
        <v>MAPA DE PROCESOS DO CENTRO DO Curso 23-24</v>
      </c>
      <c r="D3" s="531"/>
      <c r="E3" s="531"/>
      <c r="F3" s="531"/>
      <c r="G3" s="531"/>
      <c r="H3" s="531"/>
      <c r="I3" s="531"/>
      <c r="J3" s="531"/>
      <c r="K3" s="531"/>
      <c r="L3" s="531"/>
      <c r="M3" s="531"/>
      <c r="N3" s="531"/>
      <c r="O3" s="531"/>
      <c r="P3" s="531"/>
      <c r="Q3" s="531"/>
      <c r="R3" s="175"/>
      <c r="V3" s="288"/>
      <c r="X3" s="287">
        <f>+Procedementos!$H$6</f>
        <v>1</v>
      </c>
    </row>
    <row r="4" spans="2:37" ht="15.75" thickBot="1">
      <c r="B4" s="174"/>
      <c r="R4" s="175"/>
    </row>
    <row r="5" spans="2:37" ht="5.25" customHeight="1">
      <c r="B5" s="174"/>
      <c r="C5" s="171"/>
      <c r="D5" s="172"/>
      <c r="E5" s="172"/>
      <c r="F5" s="172"/>
      <c r="G5" s="172"/>
      <c r="H5" s="172"/>
      <c r="I5" s="173"/>
      <c r="K5" s="171"/>
      <c r="L5" s="172"/>
      <c r="M5" s="172"/>
      <c r="N5" s="172"/>
      <c r="O5" s="173"/>
      <c r="Q5" s="542" t="s">
        <v>308</v>
      </c>
      <c r="R5" s="175"/>
      <c r="AJ5" s="286" t="s">
        <v>308</v>
      </c>
      <c r="AK5" s="289">
        <f>+Procedementos!$H$7</f>
        <v>1</v>
      </c>
    </row>
    <row r="6" spans="2:37" ht="21.75" customHeight="1">
      <c r="B6" s="174"/>
      <c r="C6" s="176"/>
      <c r="D6" s="533" t="s">
        <v>309</v>
      </c>
      <c r="E6" s="533"/>
      <c r="F6" s="533"/>
      <c r="G6" s="533"/>
      <c r="H6" s="533"/>
      <c r="I6" s="177"/>
      <c r="J6" s="2"/>
      <c r="K6" s="178"/>
      <c r="L6" s="530" t="s">
        <v>310</v>
      </c>
      <c r="M6" s="530"/>
      <c r="N6" s="530"/>
      <c r="O6" s="175"/>
      <c r="Q6" s="543"/>
      <c r="R6" s="175"/>
      <c r="X6" s="287">
        <f>+Procedementos!$H$8</f>
        <v>1</v>
      </c>
      <c r="Y6" s="286" t="e">
        <f>+Procedementos!#REF!</f>
        <v>#REF!</v>
      </c>
      <c r="AE6" s="286" t="s">
        <v>310</v>
      </c>
      <c r="AF6" s="289">
        <f>+Procedementos!$H$16</f>
        <v>1</v>
      </c>
    </row>
    <row r="7" spans="2:37" ht="15" customHeight="1">
      <c r="B7" s="174"/>
      <c r="C7" s="174"/>
      <c r="I7" s="175"/>
      <c r="K7" s="174"/>
      <c r="O7" s="175"/>
      <c r="Q7" s="543"/>
      <c r="R7" s="175"/>
    </row>
    <row r="8" spans="2:37" ht="30">
      <c r="B8" s="174"/>
      <c r="C8" s="174"/>
      <c r="D8" s="264" t="s">
        <v>34</v>
      </c>
      <c r="F8" s="264" t="s">
        <v>216</v>
      </c>
      <c r="G8" s="265"/>
      <c r="H8" s="264" t="s">
        <v>311</v>
      </c>
      <c r="I8" s="266"/>
      <c r="J8" s="265"/>
      <c r="K8" s="267"/>
      <c r="L8" s="264" t="s">
        <v>27</v>
      </c>
      <c r="M8" s="265"/>
      <c r="N8" s="264" t="s">
        <v>312</v>
      </c>
      <c r="O8" s="175"/>
      <c r="Q8" s="543"/>
      <c r="R8" s="175"/>
      <c r="X8" s="287">
        <f>+Procedementos!$H$9</f>
        <v>1</v>
      </c>
      <c r="Y8" s="286" t="s">
        <v>216</v>
      </c>
      <c r="Z8" s="289">
        <f>+Procedementos!$H$11</f>
        <v>1</v>
      </c>
      <c r="AA8" s="286" t="s">
        <v>311</v>
      </c>
      <c r="AB8" s="289">
        <f>+Procedementos!$H$11</f>
        <v>1</v>
      </c>
      <c r="AE8" s="286" t="s">
        <v>27</v>
      </c>
      <c r="AF8" s="289">
        <f>+Procedementos!$H$17</f>
        <v>1</v>
      </c>
      <c r="AG8" s="286" t="s">
        <v>312</v>
      </c>
      <c r="AH8" s="289">
        <f>+Procedementos!$H$19</f>
        <v>1</v>
      </c>
    </row>
    <row r="9" spans="2:37" ht="8.25" customHeight="1" thickBot="1">
      <c r="B9" s="174"/>
      <c r="C9" s="179"/>
      <c r="D9" s="180"/>
      <c r="E9" s="181"/>
      <c r="F9" s="181"/>
      <c r="G9" s="181"/>
      <c r="H9" s="181"/>
      <c r="I9" s="182"/>
      <c r="J9" s="183"/>
      <c r="K9" s="179"/>
      <c r="L9" s="180"/>
      <c r="M9" s="180"/>
      <c r="N9" s="180"/>
      <c r="O9" s="184"/>
      <c r="Q9" s="544"/>
      <c r="R9" s="175"/>
      <c r="T9" s="290"/>
    </row>
    <row r="10" spans="2:37" ht="6.75" customHeight="1" thickBot="1">
      <c r="B10" s="174"/>
      <c r="D10" s="185"/>
      <c r="E10" s="183"/>
      <c r="F10" s="183"/>
      <c r="G10" s="183"/>
      <c r="H10" s="183"/>
      <c r="I10" s="183"/>
      <c r="J10" s="183"/>
      <c r="R10" s="175"/>
    </row>
    <row r="11" spans="2:37" ht="5.25" customHeight="1">
      <c r="B11" s="174"/>
      <c r="C11" s="171"/>
      <c r="D11" s="186"/>
      <c r="E11" s="186"/>
      <c r="F11" s="186"/>
      <c r="G11" s="186"/>
      <c r="H11" s="186"/>
      <c r="I11" s="187"/>
      <c r="J11" s="183"/>
      <c r="K11" s="171"/>
      <c r="L11" s="172"/>
      <c r="M11" s="172"/>
      <c r="N11" s="172"/>
      <c r="O11" s="173"/>
      <c r="Q11" s="542" t="s">
        <v>313</v>
      </c>
      <c r="R11" s="175"/>
      <c r="AJ11" s="286" t="s">
        <v>313</v>
      </c>
      <c r="AK11" s="289">
        <f>+Procedementos!$H$21</f>
        <v>1</v>
      </c>
    </row>
    <row r="12" spans="2:37" ht="18.75" customHeight="1">
      <c r="B12" s="174"/>
      <c r="C12" s="176"/>
      <c r="D12" s="535" t="s">
        <v>314</v>
      </c>
      <c r="E12" s="535"/>
      <c r="F12" s="535"/>
      <c r="G12" s="535"/>
      <c r="H12" s="535"/>
      <c r="I12" s="188"/>
      <c r="J12" s="183"/>
      <c r="K12" s="174"/>
      <c r="L12" s="535" t="s">
        <v>315</v>
      </c>
      <c r="M12" s="535"/>
      <c r="N12" s="535"/>
      <c r="O12" s="175"/>
      <c r="Q12" s="543"/>
      <c r="R12" s="175"/>
      <c r="T12" s="290"/>
      <c r="X12" s="287">
        <f>+AVERAGE(Procedementos!H22,Procedementos!H29,Procedementos!H42)</f>
        <v>1</v>
      </c>
      <c r="AE12" s="286" t="s">
        <v>315</v>
      </c>
      <c r="AF12" s="289">
        <f>+Procedementos!$H$45</f>
        <v>1</v>
      </c>
    </row>
    <row r="13" spans="2:37" ht="15" customHeight="1">
      <c r="B13" s="174"/>
      <c r="C13" s="174"/>
      <c r="D13" s="183"/>
      <c r="E13" s="183"/>
      <c r="F13" s="183"/>
      <c r="G13" s="183"/>
      <c r="H13" s="183"/>
      <c r="I13" s="188"/>
      <c r="J13" s="183"/>
      <c r="K13" s="174"/>
      <c r="O13" s="175"/>
      <c r="Q13" s="543"/>
      <c r="R13" s="175"/>
      <c r="T13" s="290"/>
    </row>
    <row r="14" spans="2:37" ht="45">
      <c r="B14" s="174"/>
      <c r="C14" s="176"/>
      <c r="D14" s="264" t="s">
        <v>28</v>
      </c>
      <c r="F14" s="264" t="s">
        <v>11</v>
      </c>
      <c r="G14" s="183"/>
      <c r="H14" s="264" t="s">
        <v>24</v>
      </c>
      <c r="I14" s="189"/>
      <c r="J14" s="183"/>
      <c r="K14" s="174"/>
      <c r="L14" s="264" t="s">
        <v>316</v>
      </c>
      <c r="O14" s="175"/>
      <c r="Q14" s="543"/>
      <c r="R14" s="175"/>
      <c r="X14" s="287">
        <f>+Procedementos!$H$23</f>
        <v>1</v>
      </c>
      <c r="Y14" s="286" t="s">
        <v>11</v>
      </c>
      <c r="Z14" s="289">
        <f>+Procedementos!$H$30</f>
        <v>1</v>
      </c>
      <c r="AA14" s="286" t="s">
        <v>24</v>
      </c>
      <c r="AB14" s="289">
        <f>+Procedementos!$H$37</f>
        <v>1</v>
      </c>
      <c r="AE14" s="286" t="s">
        <v>316</v>
      </c>
      <c r="AF14" s="289">
        <f>+Procedementos!$H$46</f>
        <v>1</v>
      </c>
    </row>
    <row r="15" spans="2:37" ht="7.5" customHeight="1" thickBot="1">
      <c r="B15" s="174"/>
      <c r="C15" s="174"/>
      <c r="D15" s="185"/>
      <c r="E15" s="185"/>
      <c r="F15" s="185"/>
      <c r="G15" s="183"/>
      <c r="H15" s="185"/>
      <c r="I15" s="188"/>
      <c r="J15" s="183"/>
      <c r="K15" s="179"/>
      <c r="L15" s="180"/>
      <c r="M15" s="180"/>
      <c r="N15" s="180"/>
      <c r="O15" s="184"/>
      <c r="Q15" s="543"/>
      <c r="R15" s="175"/>
    </row>
    <row r="16" spans="2:37" ht="30">
      <c r="B16" s="174"/>
      <c r="C16" s="174"/>
      <c r="D16" s="264" t="s">
        <v>29</v>
      </c>
      <c r="F16" s="264" t="s">
        <v>31</v>
      </c>
      <c r="H16" s="264" t="s">
        <v>4</v>
      </c>
      <c r="I16" s="188"/>
      <c r="J16" s="183"/>
      <c r="Q16" s="543"/>
      <c r="R16" s="175"/>
      <c r="T16" s="290"/>
      <c r="X16" s="287">
        <f>+Procedementos!$H$25</f>
        <v>1</v>
      </c>
      <c r="Y16" s="286" t="s">
        <v>31</v>
      </c>
      <c r="Z16" s="289">
        <f>+Procedementos!$H$32</f>
        <v>1</v>
      </c>
      <c r="AA16" s="286" t="s">
        <v>4</v>
      </c>
      <c r="AB16" s="289">
        <f>+Procedementos!$H$40</f>
        <v>1</v>
      </c>
    </row>
    <row r="17" spans="2:42" ht="6.75" customHeight="1">
      <c r="B17" s="174"/>
      <c r="C17" s="174"/>
      <c r="D17" s="185"/>
      <c r="E17" s="185"/>
      <c r="F17" s="185"/>
      <c r="G17" s="183"/>
      <c r="H17" s="183"/>
      <c r="I17" s="188"/>
      <c r="J17" s="183"/>
      <c r="Q17" s="543"/>
      <c r="R17" s="175"/>
      <c r="T17" s="290"/>
    </row>
    <row r="18" spans="2:42" ht="30">
      <c r="B18" s="174"/>
      <c r="C18" s="174"/>
      <c r="D18" s="264" t="s">
        <v>30</v>
      </c>
      <c r="E18" s="185"/>
      <c r="F18" s="264" t="s">
        <v>23</v>
      </c>
      <c r="G18" s="183"/>
      <c r="H18" s="264" t="s">
        <v>180</v>
      </c>
      <c r="I18" s="188"/>
      <c r="J18" s="183"/>
      <c r="Q18" s="543"/>
      <c r="R18" s="175"/>
      <c r="X18" s="287" t="str">
        <f>+Procedementos!$H$27</f>
        <v>-----</v>
      </c>
      <c r="Y18" s="286" t="s">
        <v>23</v>
      </c>
      <c r="Z18" s="289">
        <f>+Procedementos!$H$34</f>
        <v>1</v>
      </c>
      <c r="AA18" s="286" t="s">
        <v>180</v>
      </c>
      <c r="AB18" s="289">
        <f>+Procedementos!$H$43</f>
        <v>1</v>
      </c>
    </row>
    <row r="19" spans="2:42" ht="6.75" customHeight="1" thickBot="1">
      <c r="B19" s="174"/>
      <c r="C19" s="179"/>
      <c r="D19" s="190"/>
      <c r="E19" s="190"/>
      <c r="F19" s="190"/>
      <c r="G19" s="181"/>
      <c r="H19" s="181"/>
      <c r="I19" s="182"/>
      <c r="J19" s="183"/>
      <c r="Q19" s="544"/>
      <c r="R19" s="175"/>
    </row>
    <row r="20" spans="2:42" ht="15.75" thickBot="1">
      <c r="B20" s="174"/>
      <c r="E20" s="185"/>
      <c r="G20" s="183"/>
      <c r="H20" s="183"/>
      <c r="I20" s="183"/>
      <c r="J20" s="183"/>
      <c r="R20" s="175"/>
    </row>
    <row r="21" spans="2:42" ht="6.75" customHeight="1">
      <c r="B21" s="174"/>
      <c r="C21" s="171"/>
      <c r="D21" s="191"/>
      <c r="E21" s="192"/>
      <c r="G21" s="193"/>
      <c r="H21" s="186"/>
      <c r="I21" s="187"/>
      <c r="J21" s="183"/>
      <c r="K21" s="171"/>
      <c r="L21" s="172"/>
      <c r="M21" s="173"/>
      <c r="Q21" s="538" t="s">
        <v>317</v>
      </c>
      <c r="R21" s="175"/>
      <c r="AJ21" s="286" t="s">
        <v>317</v>
      </c>
      <c r="AK21" s="289">
        <f>+Procedementos!$H$49</f>
        <v>1</v>
      </c>
    </row>
    <row r="22" spans="2:42" s="2" customFormat="1" ht="39">
      <c r="B22" s="178"/>
      <c r="C22" s="178"/>
      <c r="D22" s="263" t="s">
        <v>318</v>
      </c>
      <c r="E22" s="189"/>
      <c r="G22" s="194"/>
      <c r="H22" s="263" t="s">
        <v>319</v>
      </c>
      <c r="I22" s="195"/>
      <c r="K22" s="196"/>
      <c r="L22" s="197" t="s">
        <v>320</v>
      </c>
      <c r="M22" s="177"/>
      <c r="Q22" s="539"/>
      <c r="R22" s="177"/>
      <c r="T22" s="285"/>
      <c r="U22" s="285"/>
      <c r="V22" s="50"/>
      <c r="W22" s="286"/>
      <c r="X22" s="287">
        <f>+Procedementos!$H$50</f>
        <v>1</v>
      </c>
      <c r="Y22" s="286"/>
      <c r="Z22" s="286"/>
      <c r="AA22" s="286" t="s">
        <v>319</v>
      </c>
      <c r="AB22" s="289">
        <f>+Procedementos!$H$58</f>
        <v>1</v>
      </c>
      <c r="AC22" s="286"/>
      <c r="AD22" s="286"/>
      <c r="AE22" s="286" t="s">
        <v>320</v>
      </c>
      <c r="AF22" s="289">
        <f>+Procedementos!$H$62</f>
        <v>1</v>
      </c>
      <c r="AG22" s="286"/>
      <c r="AH22" s="286"/>
      <c r="AI22" s="286"/>
      <c r="AJ22" s="286"/>
      <c r="AK22" s="286"/>
      <c r="AL22" s="286"/>
      <c r="AM22" s="50"/>
      <c r="AN22" s="50"/>
      <c r="AO22" s="50"/>
      <c r="AP22" s="50"/>
    </row>
    <row r="23" spans="2:42" ht="6.75" customHeight="1">
      <c r="B23" s="174"/>
      <c r="C23" s="174"/>
      <c r="E23" s="175"/>
      <c r="F23" s="185"/>
      <c r="G23" s="194"/>
      <c r="H23" s="183"/>
      <c r="I23" s="188"/>
      <c r="K23" s="174"/>
      <c r="M23" s="175"/>
      <c r="Q23" s="539"/>
      <c r="R23" s="175"/>
    </row>
    <row r="24" spans="2:42" ht="30">
      <c r="B24" s="174"/>
      <c r="C24" s="174"/>
      <c r="D24" s="264" t="s">
        <v>9</v>
      </c>
      <c r="E24" s="175"/>
      <c r="G24" s="194"/>
      <c r="H24" s="264" t="s">
        <v>159</v>
      </c>
      <c r="I24" s="188"/>
      <c r="K24" s="174"/>
      <c r="L24" s="264" t="s">
        <v>22</v>
      </c>
      <c r="M24" s="175"/>
      <c r="Q24" s="539"/>
      <c r="R24" s="175"/>
      <c r="X24" s="287">
        <f>+Procedementos!$H$51</f>
        <v>1</v>
      </c>
      <c r="AA24" s="286" t="s">
        <v>159</v>
      </c>
      <c r="AB24" s="289">
        <f>+Procedementos!$H$59</f>
        <v>1</v>
      </c>
      <c r="AE24" s="286" t="s">
        <v>22</v>
      </c>
      <c r="AF24" s="289">
        <f>+Procedementos!$H$63</f>
        <v>1</v>
      </c>
    </row>
    <row r="25" spans="2:42" ht="5.25" customHeight="1">
      <c r="B25" s="174"/>
      <c r="C25" s="174"/>
      <c r="E25" s="189"/>
      <c r="F25" s="185"/>
      <c r="G25" s="194"/>
      <c r="I25" s="188"/>
      <c r="J25" s="183"/>
      <c r="K25" s="174"/>
      <c r="M25" s="175"/>
      <c r="Q25" s="539"/>
      <c r="R25" s="175"/>
    </row>
    <row r="26" spans="2:42" ht="21.75" customHeight="1" thickBot="1">
      <c r="B26" s="174"/>
      <c r="C26" s="174"/>
      <c r="D26" s="264" t="s">
        <v>7</v>
      </c>
      <c r="E26" s="189"/>
      <c r="F26" s="185"/>
      <c r="G26" s="198"/>
      <c r="H26" s="181"/>
      <c r="I26" s="182"/>
      <c r="J26" s="183"/>
      <c r="K26" s="174"/>
      <c r="M26" s="175"/>
      <c r="Q26" s="539"/>
      <c r="R26" s="175"/>
      <c r="X26" s="287">
        <f>+Procedementos!$H$53</f>
        <v>1</v>
      </c>
    </row>
    <row r="27" spans="2:42" ht="6.75" customHeight="1" thickBot="1">
      <c r="B27" s="174"/>
      <c r="C27" s="179"/>
      <c r="D27" s="190"/>
      <c r="E27" s="199"/>
      <c r="F27" s="185"/>
      <c r="G27" s="183"/>
      <c r="H27" s="183"/>
      <c r="I27" s="183"/>
      <c r="J27" s="183"/>
      <c r="K27" s="179"/>
      <c r="L27" s="180"/>
      <c r="M27" s="184"/>
      <c r="Q27" s="540"/>
      <c r="R27" s="175"/>
    </row>
    <row r="28" spans="2:42" ht="15.75" thickBot="1">
      <c r="B28" s="179"/>
      <c r="C28" s="180"/>
      <c r="D28" s="181"/>
      <c r="E28" s="181"/>
      <c r="F28" s="181"/>
      <c r="G28" s="181"/>
      <c r="H28" s="181"/>
      <c r="I28" s="181"/>
      <c r="J28" s="181"/>
      <c r="K28" s="180"/>
      <c r="L28" s="180"/>
      <c r="M28" s="180"/>
      <c r="N28" s="180"/>
      <c r="O28" s="180"/>
      <c r="P28" s="180"/>
      <c r="Q28" s="180"/>
      <c r="R28" s="184"/>
      <c r="V28" s="286"/>
    </row>
    <row r="29" spans="2:42" ht="7.5" customHeight="1" thickBot="1">
      <c r="D29" s="183"/>
      <c r="E29" s="183"/>
      <c r="F29" s="183"/>
      <c r="G29" s="183"/>
      <c r="H29" s="183"/>
      <c r="I29" s="183"/>
      <c r="J29" s="183"/>
      <c r="V29" s="286"/>
    </row>
    <row r="30" spans="2:42" ht="6" customHeight="1" thickBot="1">
      <c r="B30" s="171"/>
      <c r="C30" s="172"/>
      <c r="D30" s="172"/>
      <c r="E30" s="172"/>
      <c r="F30" s="172"/>
      <c r="G30" s="172"/>
      <c r="H30" s="172"/>
      <c r="I30" s="172"/>
      <c r="J30" s="172"/>
      <c r="K30" s="172"/>
      <c r="L30" s="172"/>
      <c r="M30" s="172"/>
      <c r="N30" s="172"/>
      <c r="O30" s="172"/>
      <c r="P30" s="172"/>
      <c r="Q30" s="172"/>
      <c r="R30" s="173"/>
      <c r="V30" s="286"/>
    </row>
    <row r="31" spans="2:42" ht="36" customHeight="1" thickBot="1">
      <c r="B31" s="174"/>
      <c r="D31" s="268" t="s">
        <v>353</v>
      </c>
      <c r="E31" s="269"/>
      <c r="F31" s="270" t="s">
        <v>354</v>
      </c>
      <c r="G31" s="269"/>
      <c r="H31" s="271" t="s">
        <v>355</v>
      </c>
      <c r="I31" s="269"/>
      <c r="J31" s="269"/>
      <c r="K31" s="272"/>
      <c r="L31" s="273" t="s">
        <v>356</v>
      </c>
      <c r="M31" s="272"/>
      <c r="N31" s="274" t="s">
        <v>357</v>
      </c>
      <c r="Q31" s="275" t="s">
        <v>358</v>
      </c>
      <c r="R31" s="175"/>
      <c r="V31" s="286"/>
    </row>
    <row r="32" spans="2:42" ht="6.75" customHeight="1" thickBot="1">
      <c r="B32" s="179"/>
      <c r="C32" s="180"/>
      <c r="D32" s="181"/>
      <c r="E32" s="181"/>
      <c r="F32" s="181"/>
      <c r="G32" s="181"/>
      <c r="H32" s="181"/>
      <c r="I32" s="181"/>
      <c r="J32" s="181"/>
      <c r="K32" s="180"/>
      <c r="L32" s="180"/>
      <c r="M32" s="180"/>
      <c r="N32" s="180"/>
      <c r="O32" s="180"/>
      <c r="P32" s="180"/>
      <c r="Q32" s="180"/>
      <c r="R32" s="184"/>
      <c r="V32" s="286"/>
    </row>
    <row r="33" spans="4:22">
      <c r="D33" s="183"/>
      <c r="E33" s="183"/>
      <c r="F33" s="183"/>
      <c r="G33" s="183"/>
      <c r="H33" s="183"/>
      <c r="I33" s="183"/>
      <c r="J33" s="183"/>
      <c r="V33" s="286"/>
    </row>
    <row r="34" spans="4:22">
      <c r="D34" s="183"/>
      <c r="E34" s="183"/>
      <c r="F34" s="183"/>
      <c r="G34" s="183"/>
      <c r="H34" s="183"/>
      <c r="I34" s="183"/>
      <c r="J34" s="183"/>
      <c r="V34" s="286"/>
    </row>
    <row r="35" spans="4:22">
      <c r="D35" s="183"/>
      <c r="E35" s="183"/>
      <c r="F35" s="183"/>
      <c r="G35" s="183"/>
      <c r="H35" s="183"/>
      <c r="I35" s="183"/>
      <c r="J35" s="183"/>
      <c r="V35" s="286"/>
    </row>
    <row r="36" spans="4:22">
      <c r="D36" s="183"/>
      <c r="E36" s="183"/>
      <c r="F36" s="183"/>
      <c r="G36" s="183"/>
      <c r="H36" s="183"/>
      <c r="I36" s="183"/>
      <c r="J36" s="183"/>
      <c r="V36" s="286"/>
    </row>
    <row r="37" spans="4:22">
      <c r="D37" s="183"/>
      <c r="E37" s="183"/>
      <c r="F37" s="183"/>
      <c r="G37" s="183"/>
      <c r="H37" s="183"/>
      <c r="I37" s="183"/>
      <c r="J37" s="183"/>
      <c r="V37" s="286"/>
    </row>
    <row r="38" spans="4:22">
      <c r="D38" s="183"/>
      <c r="E38" s="183"/>
      <c r="F38" s="183"/>
      <c r="G38" s="183"/>
      <c r="H38" s="183"/>
      <c r="I38" s="183"/>
      <c r="J38" s="183"/>
      <c r="V38" s="286"/>
    </row>
    <row r="39" spans="4:22">
      <c r="D39" s="183"/>
      <c r="E39" s="183"/>
      <c r="F39" s="183"/>
      <c r="G39" s="183"/>
      <c r="H39" s="183"/>
      <c r="I39" s="183"/>
      <c r="J39" s="183"/>
      <c r="V39" s="286"/>
    </row>
    <row r="40" spans="4:22">
      <c r="D40" s="183"/>
      <c r="E40" s="183"/>
      <c r="F40" s="183"/>
      <c r="G40" s="183"/>
      <c r="H40" s="183"/>
      <c r="I40" s="183"/>
      <c r="J40" s="183"/>
      <c r="V40" s="286"/>
    </row>
    <row r="41" spans="4:22">
      <c r="D41" s="183"/>
      <c r="E41" s="183"/>
      <c r="F41" s="183"/>
      <c r="G41" s="183"/>
      <c r="H41" s="183"/>
      <c r="I41" s="183"/>
      <c r="J41" s="183"/>
      <c r="V41" s="286"/>
    </row>
    <row r="42" spans="4:22">
      <c r="D42" s="183"/>
      <c r="E42" s="183"/>
      <c r="F42" s="183"/>
      <c r="G42" s="183"/>
      <c r="H42" s="183"/>
      <c r="I42" s="183"/>
      <c r="J42" s="183"/>
      <c r="V42" s="286"/>
    </row>
    <row r="43" spans="4:22">
      <c r="D43" s="183"/>
      <c r="E43" s="183"/>
      <c r="F43" s="183"/>
      <c r="G43" s="183"/>
      <c r="H43" s="183"/>
      <c r="I43" s="183"/>
      <c r="J43" s="183"/>
      <c r="V43" s="286"/>
    </row>
    <row r="44" spans="4:22">
      <c r="D44" s="183"/>
      <c r="E44" s="183"/>
      <c r="F44" s="183"/>
      <c r="G44" s="183"/>
      <c r="H44" s="183"/>
      <c r="I44" s="183"/>
      <c r="J44" s="183"/>
      <c r="V44" s="286"/>
    </row>
    <row r="45" spans="4:22">
      <c r="D45" s="183"/>
      <c r="E45" s="183"/>
      <c r="F45" s="183"/>
      <c r="G45" s="183"/>
      <c r="H45" s="183"/>
      <c r="I45" s="183"/>
      <c r="J45" s="183"/>
      <c r="V45" s="286"/>
    </row>
    <row r="46" spans="4:22">
      <c r="D46" s="183"/>
      <c r="E46" s="183"/>
      <c r="F46" s="183"/>
      <c r="G46" s="183"/>
      <c r="H46" s="183"/>
      <c r="I46" s="183"/>
      <c r="J46" s="183"/>
      <c r="V46" s="286"/>
    </row>
    <row r="47" spans="4:22">
      <c r="D47" s="183"/>
      <c r="E47" s="183"/>
      <c r="F47" s="183"/>
      <c r="G47" s="183"/>
      <c r="H47" s="183"/>
      <c r="I47" s="183"/>
      <c r="J47" s="183"/>
      <c r="V47" s="286"/>
    </row>
    <row r="48" spans="4:22">
      <c r="D48" s="183"/>
      <c r="E48" s="183"/>
      <c r="F48" s="183"/>
      <c r="G48" s="183"/>
      <c r="H48" s="183"/>
      <c r="I48" s="183"/>
      <c r="J48" s="183"/>
      <c r="V48" s="286"/>
    </row>
    <row r="49" spans="2:37" ht="15.75" thickBot="1">
      <c r="D49" s="183"/>
      <c r="E49" s="183"/>
      <c r="F49" s="183"/>
      <c r="G49" s="183"/>
      <c r="H49" s="183"/>
      <c r="I49" s="183"/>
      <c r="J49" s="183"/>
      <c r="V49" s="286"/>
    </row>
    <row r="50" spans="2:37" ht="5.25" customHeight="1">
      <c r="B50" s="171"/>
      <c r="C50" s="172"/>
      <c r="D50" s="172"/>
      <c r="E50" s="172"/>
      <c r="F50" s="172"/>
      <c r="G50" s="172"/>
      <c r="H50" s="172"/>
      <c r="I50" s="172"/>
      <c r="J50" s="172"/>
      <c r="K50" s="172"/>
      <c r="L50" s="172"/>
      <c r="M50" s="172"/>
      <c r="N50" s="172"/>
      <c r="O50" s="172"/>
      <c r="P50" s="172"/>
      <c r="Q50" s="172"/>
      <c r="R50" s="173"/>
      <c r="V50" s="286"/>
      <c r="X50" s="287">
        <f>+Procedementos!J34</f>
        <v>0</v>
      </c>
      <c r="Y50" s="289">
        <f>+Procedementos!J34</f>
        <v>0</v>
      </c>
    </row>
    <row r="51" spans="2:37" ht="23.25">
      <c r="B51" s="174"/>
      <c r="C51" s="531" t="str">
        <f>+CONCATENATE("MAPA DE PROCESOS DO CENTRO DO ",Centro!I4)</f>
        <v>MAPA DE PROCESOS DO CENTRO DO Curso X+1</v>
      </c>
      <c r="D51" s="531"/>
      <c r="E51" s="531"/>
      <c r="F51" s="531"/>
      <c r="G51" s="531"/>
      <c r="H51" s="531"/>
      <c r="I51" s="531"/>
      <c r="J51" s="531"/>
      <c r="K51" s="531"/>
      <c r="L51" s="531"/>
      <c r="M51" s="531"/>
      <c r="N51" s="531"/>
      <c r="O51" s="531"/>
      <c r="P51" s="531"/>
      <c r="Q51" s="531"/>
      <c r="R51" s="175"/>
      <c r="V51" s="286"/>
      <c r="X51" s="287">
        <f>+Procedementos!$J$6</f>
        <v>8.3333333333333329E-2</v>
      </c>
    </row>
    <row r="52" spans="2:37" ht="9" customHeight="1" thickBot="1">
      <c r="B52" s="174"/>
      <c r="R52" s="175"/>
      <c r="V52" s="286"/>
    </row>
    <row r="53" spans="2:37" ht="6" customHeight="1">
      <c r="B53" s="174"/>
      <c r="C53" s="171"/>
      <c r="D53" s="172"/>
      <c r="E53" s="172"/>
      <c r="F53" s="172"/>
      <c r="G53" s="172"/>
      <c r="H53" s="173"/>
      <c r="K53" s="171"/>
      <c r="L53" s="172"/>
      <c r="M53" s="172"/>
      <c r="N53" s="172"/>
      <c r="O53" s="173"/>
      <c r="Q53" s="532" t="s">
        <v>308</v>
      </c>
      <c r="R53" s="175"/>
      <c r="AJ53" s="286" t="s">
        <v>308</v>
      </c>
      <c r="AK53" s="289">
        <f>+Procedementos!$J$7</f>
        <v>0.25</v>
      </c>
    </row>
    <row r="54" spans="2:37" ht="42" customHeight="1">
      <c r="B54" s="174"/>
      <c r="C54" s="176"/>
      <c r="D54" s="533" t="s">
        <v>309</v>
      </c>
      <c r="E54" s="533"/>
      <c r="F54" s="533"/>
      <c r="G54" s="533"/>
      <c r="H54" s="534"/>
      <c r="I54" s="2"/>
      <c r="J54" s="2"/>
      <c r="K54" s="178"/>
      <c r="L54" s="530" t="s">
        <v>310</v>
      </c>
      <c r="M54" s="530"/>
      <c r="N54" s="530"/>
      <c r="O54" s="175"/>
      <c r="Q54" s="532"/>
      <c r="R54" s="175"/>
      <c r="V54" s="291"/>
      <c r="X54" s="287">
        <f>+Procedementos!$J$8</f>
        <v>0.5</v>
      </c>
      <c r="Y54" s="286" t="e">
        <f>+Procedementos!#REF!</f>
        <v>#REF!</v>
      </c>
      <c r="AE54" s="286" t="s">
        <v>310</v>
      </c>
      <c r="AF54" s="289">
        <f>+Procedementos!$J$16</f>
        <v>0</v>
      </c>
    </row>
    <row r="55" spans="2:37" ht="7.5" customHeight="1">
      <c r="B55" s="174"/>
      <c r="C55" s="174"/>
      <c r="H55" s="175"/>
      <c r="K55" s="174"/>
      <c r="O55" s="175"/>
      <c r="Q55" s="532"/>
      <c r="R55" s="175"/>
      <c r="V55" s="292"/>
    </row>
    <row r="56" spans="2:37" ht="30">
      <c r="B56" s="174"/>
      <c r="C56" s="174"/>
      <c r="D56" s="264" t="s">
        <v>34</v>
      </c>
      <c r="F56" s="264" t="s">
        <v>216</v>
      </c>
      <c r="G56" s="265"/>
      <c r="H56" s="276" t="s">
        <v>311</v>
      </c>
      <c r="I56" s="277"/>
      <c r="J56" s="265"/>
      <c r="K56" s="267"/>
      <c r="L56" s="264" t="s">
        <v>27</v>
      </c>
      <c r="M56" s="265"/>
      <c r="N56" s="264" t="s">
        <v>312</v>
      </c>
      <c r="O56" s="175"/>
      <c r="Q56" s="532"/>
      <c r="R56" s="175"/>
      <c r="X56" s="287">
        <f>+Procedementos!$J$9</f>
        <v>1</v>
      </c>
      <c r="Y56" s="286" t="s">
        <v>216</v>
      </c>
      <c r="Z56" s="289">
        <f>+Procedementos!$J$11</f>
        <v>0</v>
      </c>
      <c r="AA56" s="286" t="s">
        <v>311</v>
      </c>
      <c r="AB56" s="289">
        <f>+Procedementos!$J$11</f>
        <v>0</v>
      </c>
      <c r="AE56" s="286" t="s">
        <v>27</v>
      </c>
      <c r="AF56" s="289">
        <f>+Procedementos!$J$17</f>
        <v>0</v>
      </c>
      <c r="AG56" s="286" t="s">
        <v>312</v>
      </c>
      <c r="AH56" s="289">
        <f>+Procedementos!$J$19</f>
        <v>0</v>
      </c>
    </row>
    <row r="57" spans="2:37" ht="4.5" customHeight="1" thickBot="1">
      <c r="B57" s="174"/>
      <c r="C57" s="179"/>
      <c r="D57" s="180"/>
      <c r="E57" s="181"/>
      <c r="F57" s="181"/>
      <c r="G57" s="181"/>
      <c r="H57" s="182"/>
      <c r="I57" s="183"/>
      <c r="J57" s="183"/>
      <c r="K57" s="179"/>
      <c r="L57" s="180"/>
      <c r="M57" s="180"/>
      <c r="N57" s="180"/>
      <c r="O57" s="184"/>
      <c r="Q57" s="532"/>
      <c r="R57" s="175"/>
      <c r="V57" s="291"/>
    </row>
    <row r="58" spans="2:37" ht="5.25" customHeight="1" thickBot="1">
      <c r="B58" s="174"/>
      <c r="D58" s="185"/>
      <c r="E58" s="183"/>
      <c r="F58" s="183"/>
      <c r="G58" s="183"/>
      <c r="H58" s="183"/>
      <c r="I58" s="183"/>
      <c r="J58" s="183"/>
      <c r="R58" s="175"/>
      <c r="V58" s="291"/>
    </row>
    <row r="59" spans="2:37" ht="5.25" customHeight="1">
      <c r="B59" s="174"/>
      <c r="C59" s="171"/>
      <c r="D59" s="186"/>
      <c r="E59" s="186"/>
      <c r="F59" s="186"/>
      <c r="G59" s="186"/>
      <c r="H59" s="187"/>
      <c r="I59" s="183"/>
      <c r="J59" s="183"/>
      <c r="K59" s="171"/>
      <c r="L59" s="172"/>
      <c r="M59" s="172"/>
      <c r="N59" s="173"/>
      <c r="Q59" s="532" t="s">
        <v>313</v>
      </c>
      <c r="R59" s="175"/>
      <c r="V59" s="293"/>
      <c r="AJ59" s="286" t="s">
        <v>313</v>
      </c>
      <c r="AK59" s="289">
        <f>+Procedementos!$J$21</f>
        <v>0</v>
      </c>
    </row>
    <row r="60" spans="2:37" ht="24">
      <c r="B60" s="174"/>
      <c r="C60" s="176"/>
      <c r="D60" s="535" t="s">
        <v>314</v>
      </c>
      <c r="E60" s="535"/>
      <c r="F60" s="535"/>
      <c r="G60" s="535"/>
      <c r="H60" s="536"/>
      <c r="I60" s="183"/>
      <c r="J60" s="183"/>
      <c r="K60" s="174"/>
      <c r="L60" s="535" t="s">
        <v>315</v>
      </c>
      <c r="M60" s="535"/>
      <c r="N60" s="536"/>
      <c r="Q60" s="532"/>
      <c r="R60" s="175"/>
      <c r="X60" s="287">
        <f>+AVERAGE(Procedementos!$J$22,Procedementos!$J$29,Procedementos!$J$42)</f>
        <v>0</v>
      </c>
      <c r="AE60" s="286" t="s">
        <v>315</v>
      </c>
      <c r="AF60" s="289">
        <f>+Procedementos!$J$45</f>
        <v>0</v>
      </c>
    </row>
    <row r="61" spans="2:37" ht="15" customHeight="1">
      <c r="B61" s="174"/>
      <c r="C61" s="174"/>
      <c r="D61" s="183"/>
      <c r="E61" s="183"/>
      <c r="F61" s="183"/>
      <c r="G61" s="183"/>
      <c r="H61" s="188"/>
      <c r="I61" s="183"/>
      <c r="J61" s="183"/>
      <c r="K61" s="174"/>
      <c r="N61" s="175"/>
      <c r="Q61" s="532"/>
      <c r="R61" s="175"/>
      <c r="V61" s="292"/>
    </row>
    <row r="62" spans="2:37" ht="15" customHeight="1">
      <c r="B62" s="174"/>
      <c r="C62" s="176"/>
      <c r="D62" s="264" t="s">
        <v>28</v>
      </c>
      <c r="F62" s="264" t="s">
        <v>11</v>
      </c>
      <c r="G62" s="183"/>
      <c r="H62" s="276" t="s">
        <v>24</v>
      </c>
      <c r="I62" s="185"/>
      <c r="J62" s="183"/>
      <c r="K62" s="174"/>
      <c r="L62" s="541" t="s">
        <v>316</v>
      </c>
      <c r="N62" s="175"/>
      <c r="Q62" s="532"/>
      <c r="R62" s="175"/>
      <c r="X62" s="287">
        <f>+Procedementos!$J$23</f>
        <v>0</v>
      </c>
      <c r="Y62" s="286" t="s">
        <v>11</v>
      </c>
      <c r="Z62" s="289">
        <f>+Procedementos!$J$30</f>
        <v>0</v>
      </c>
      <c r="AA62" s="286" t="s">
        <v>24</v>
      </c>
      <c r="AB62" s="289">
        <f>+Procedementos!$J$37</f>
        <v>0</v>
      </c>
      <c r="AE62" s="286" t="s">
        <v>316</v>
      </c>
      <c r="AF62" s="289">
        <f>+Procedementos!$J$46</f>
        <v>0</v>
      </c>
    </row>
    <row r="63" spans="2:37" ht="15.75" customHeight="1">
      <c r="B63" s="174"/>
      <c r="C63" s="174"/>
      <c r="D63" s="185"/>
      <c r="E63" s="185"/>
      <c r="F63" s="185"/>
      <c r="G63" s="183"/>
      <c r="H63" s="189"/>
      <c r="I63" s="183"/>
      <c r="J63" s="183"/>
      <c r="K63" s="174"/>
      <c r="L63" s="541"/>
      <c r="N63" s="175"/>
      <c r="Q63" s="532"/>
      <c r="R63" s="175"/>
      <c r="V63" s="292"/>
    </row>
    <row r="64" spans="2:37" ht="30">
      <c r="B64" s="174"/>
      <c r="C64" s="174"/>
      <c r="D64" s="264" t="s">
        <v>29</v>
      </c>
      <c r="F64" s="264" t="s">
        <v>31</v>
      </c>
      <c r="H64" s="276" t="s">
        <v>4</v>
      </c>
      <c r="I64" s="183"/>
      <c r="J64" s="183"/>
      <c r="K64" s="174"/>
      <c r="N64" s="175"/>
      <c r="Q64" s="532"/>
      <c r="R64" s="175"/>
      <c r="X64" s="287">
        <f>+Procedementos!$J$25</f>
        <v>0</v>
      </c>
      <c r="Y64" s="286" t="s">
        <v>31</v>
      </c>
      <c r="Z64" s="289">
        <f>+Procedementos!$J$32</f>
        <v>0</v>
      </c>
      <c r="AA64" s="286" t="s">
        <v>4</v>
      </c>
      <c r="AB64" s="289">
        <f>+Procedementos!$J$40</f>
        <v>0</v>
      </c>
    </row>
    <row r="65" spans="2:37" ht="18.75" customHeight="1">
      <c r="B65" s="174"/>
      <c r="C65" s="174"/>
      <c r="D65" s="185"/>
      <c r="E65" s="185"/>
      <c r="F65" s="185"/>
      <c r="G65" s="183"/>
      <c r="H65" s="188"/>
      <c r="I65" s="183"/>
      <c r="J65" s="183"/>
      <c r="K65" s="174"/>
      <c r="N65" s="175"/>
      <c r="Q65" s="532"/>
      <c r="R65" s="175"/>
      <c r="V65" s="293"/>
    </row>
    <row r="66" spans="2:37" ht="30">
      <c r="B66" s="174"/>
      <c r="C66" s="174"/>
      <c r="D66" s="278" t="s">
        <v>30</v>
      </c>
      <c r="E66" s="185"/>
      <c r="F66" s="264" t="s">
        <v>23</v>
      </c>
      <c r="G66" s="183"/>
      <c r="H66" s="276" t="s">
        <v>180</v>
      </c>
      <c r="I66" s="183"/>
      <c r="J66" s="183"/>
      <c r="K66" s="174"/>
      <c r="N66" s="175"/>
      <c r="Q66" s="532"/>
      <c r="R66" s="175"/>
      <c r="V66" s="286"/>
      <c r="X66" s="287" t="str">
        <f>+Procedementos!$H$27</f>
        <v>-----</v>
      </c>
      <c r="Y66" s="286" t="s">
        <v>23</v>
      </c>
      <c r="Z66" s="289">
        <f>+Procedementos!$H$34</f>
        <v>1</v>
      </c>
      <c r="AA66" s="286" t="s">
        <v>180</v>
      </c>
      <c r="AB66" s="289">
        <f>+Procedementos!$H$43</f>
        <v>1</v>
      </c>
    </row>
    <row r="67" spans="2:37" ht="8.25" customHeight="1" thickBot="1">
      <c r="B67" s="174"/>
      <c r="C67" s="179"/>
      <c r="D67" s="190"/>
      <c r="E67" s="190"/>
      <c r="F67" s="190"/>
      <c r="G67" s="181"/>
      <c r="H67" s="182"/>
      <c r="I67" s="183"/>
      <c r="J67" s="183"/>
      <c r="K67" s="179"/>
      <c r="L67" s="180"/>
      <c r="M67" s="180"/>
      <c r="N67" s="184"/>
      <c r="Q67" s="532"/>
      <c r="R67" s="175"/>
      <c r="V67" s="292"/>
    </row>
    <row r="68" spans="2:37" ht="8.25" customHeight="1" thickBot="1">
      <c r="B68" s="174"/>
      <c r="E68" s="185"/>
      <c r="G68" s="183"/>
      <c r="H68" s="183"/>
      <c r="I68" s="183"/>
      <c r="J68" s="183"/>
      <c r="R68" s="175"/>
    </row>
    <row r="69" spans="2:37" ht="5.25" customHeight="1">
      <c r="B69" s="174"/>
      <c r="C69" s="171"/>
      <c r="D69" s="191"/>
      <c r="E69" s="192"/>
      <c r="G69" s="193"/>
      <c r="H69" s="187"/>
      <c r="I69" s="183"/>
      <c r="J69" s="183"/>
      <c r="K69" s="171"/>
      <c r="L69" s="173"/>
      <c r="Q69" s="530" t="s">
        <v>317</v>
      </c>
      <c r="R69" s="175"/>
      <c r="V69" s="293"/>
      <c r="AJ69" s="286" t="s">
        <v>317</v>
      </c>
      <c r="AK69" s="289">
        <f>+Procedementos!$H$49</f>
        <v>1</v>
      </c>
    </row>
    <row r="70" spans="2:37" ht="39">
      <c r="B70" s="178"/>
      <c r="C70" s="178"/>
      <c r="D70" s="263" t="s">
        <v>318</v>
      </c>
      <c r="E70" s="189"/>
      <c r="F70" s="2"/>
      <c r="G70" s="194"/>
      <c r="H70" s="279" t="s">
        <v>319</v>
      </c>
      <c r="I70" s="200"/>
      <c r="J70" s="2"/>
      <c r="K70" s="196"/>
      <c r="L70" s="280" t="s">
        <v>320</v>
      </c>
      <c r="M70" s="2"/>
      <c r="N70" s="2"/>
      <c r="O70" s="2"/>
      <c r="P70" s="2"/>
      <c r="Q70" s="530"/>
      <c r="R70" s="175"/>
      <c r="X70" s="287">
        <f>+Procedementos!$H$50</f>
        <v>1</v>
      </c>
      <c r="AA70" s="286" t="s">
        <v>319</v>
      </c>
      <c r="AB70" s="289">
        <f>+Procedementos!$H$58</f>
        <v>1</v>
      </c>
      <c r="AE70" s="286" t="s">
        <v>320</v>
      </c>
      <c r="AF70" s="289">
        <f>+Procedementos!$H$62</f>
        <v>1</v>
      </c>
    </row>
    <row r="71" spans="2:37">
      <c r="B71" s="174"/>
      <c r="C71" s="174"/>
      <c r="E71" s="175"/>
      <c r="F71" s="185"/>
      <c r="G71" s="194"/>
      <c r="H71" s="188"/>
      <c r="I71" s="183"/>
      <c r="K71" s="174"/>
      <c r="L71" s="175"/>
      <c r="Q71" s="530"/>
      <c r="R71" s="175"/>
      <c r="V71" s="292"/>
    </row>
    <row r="72" spans="2:37" ht="30">
      <c r="B72" s="174"/>
      <c r="C72" s="174"/>
      <c r="D72" s="264" t="s">
        <v>9</v>
      </c>
      <c r="E72" s="175"/>
      <c r="G72" s="194"/>
      <c r="H72" s="276" t="s">
        <v>159</v>
      </c>
      <c r="I72" s="183"/>
      <c r="K72" s="174"/>
      <c r="L72" s="276" t="s">
        <v>22</v>
      </c>
      <c r="Q72" s="530"/>
      <c r="R72" s="175"/>
      <c r="X72" s="287">
        <f>+Procedementos!$H$51</f>
        <v>1</v>
      </c>
      <c r="AA72" s="286" t="s">
        <v>159</v>
      </c>
      <c r="AB72" s="289">
        <f>+Procedementos!$H$59</f>
        <v>1</v>
      </c>
      <c r="AE72" s="286" t="s">
        <v>22</v>
      </c>
      <c r="AF72" s="289">
        <f>+Procedementos!$H$63</f>
        <v>1</v>
      </c>
    </row>
    <row r="73" spans="2:37">
      <c r="B73" s="174"/>
      <c r="C73" s="174"/>
      <c r="E73" s="189"/>
      <c r="F73" s="185"/>
      <c r="G73" s="194"/>
      <c r="H73" s="175"/>
      <c r="I73" s="183"/>
      <c r="J73" s="183"/>
      <c r="K73" s="174"/>
      <c r="L73" s="175"/>
      <c r="Q73" s="530"/>
      <c r="R73" s="175"/>
    </row>
    <row r="74" spans="2:37">
      <c r="B74" s="174"/>
      <c r="C74" s="174"/>
      <c r="D74" s="264" t="s">
        <v>7</v>
      </c>
      <c r="E74" s="189"/>
      <c r="F74" s="185"/>
      <c r="G74" s="194"/>
      <c r="H74" s="188"/>
      <c r="I74" s="183"/>
      <c r="J74" s="183"/>
      <c r="K74" s="174"/>
      <c r="L74" s="175"/>
      <c r="Q74" s="530"/>
      <c r="R74" s="175"/>
      <c r="X74" s="287">
        <f>+Procedementos!$H$53</f>
        <v>1</v>
      </c>
    </row>
    <row r="75" spans="2:37" ht="7.5" customHeight="1" thickBot="1">
      <c r="B75" s="174"/>
      <c r="C75" s="179"/>
      <c r="D75" s="190"/>
      <c r="E75" s="199"/>
      <c r="F75" s="185"/>
      <c r="G75" s="198"/>
      <c r="H75" s="182"/>
      <c r="I75" s="183"/>
      <c r="J75" s="183"/>
      <c r="K75" s="179"/>
      <c r="L75" s="184"/>
      <c r="Q75" s="530"/>
      <c r="R75" s="175"/>
    </row>
    <row r="76" spans="2:37" ht="6" customHeight="1" thickBot="1">
      <c r="B76" s="179"/>
      <c r="C76" s="180"/>
      <c r="D76" s="181"/>
      <c r="E76" s="181"/>
      <c r="F76" s="181"/>
      <c r="G76" s="181"/>
      <c r="H76" s="181"/>
      <c r="I76" s="181"/>
      <c r="J76" s="181"/>
      <c r="K76" s="180"/>
      <c r="L76" s="180"/>
      <c r="M76" s="180"/>
      <c r="N76" s="180"/>
      <c r="O76" s="180"/>
      <c r="P76" s="180"/>
      <c r="Q76" s="180"/>
      <c r="R76" s="184"/>
    </row>
    <row r="77" spans="2:37" ht="9.75" customHeight="1" thickBot="1"/>
    <row r="78" spans="2:37" ht="10.5" customHeight="1" thickBot="1">
      <c r="B78" s="171"/>
      <c r="C78" s="172"/>
      <c r="D78" s="172"/>
      <c r="E78" s="172"/>
      <c r="F78" s="172"/>
      <c r="G78" s="172"/>
      <c r="H78" s="172"/>
      <c r="I78" s="172"/>
      <c r="J78" s="172"/>
      <c r="K78" s="172"/>
      <c r="L78" s="172"/>
      <c r="M78" s="172"/>
      <c r="N78" s="172"/>
      <c r="O78" s="172"/>
      <c r="P78" s="172"/>
      <c r="Q78" s="172"/>
      <c r="R78" s="173"/>
      <c r="V78" s="286"/>
    </row>
    <row r="79" spans="2:37" ht="29.25" customHeight="1" thickBot="1">
      <c r="B79" s="174"/>
      <c r="D79" s="268" t="s">
        <v>353</v>
      </c>
      <c r="E79" s="269"/>
      <c r="F79" s="270" t="s">
        <v>354</v>
      </c>
      <c r="G79" s="269"/>
      <c r="H79" s="271" t="s">
        <v>355</v>
      </c>
      <c r="I79" s="269"/>
      <c r="J79" s="269"/>
      <c r="K79" s="272"/>
      <c r="L79" s="273" t="s">
        <v>356</v>
      </c>
      <c r="M79" s="272"/>
      <c r="N79" s="274" t="s">
        <v>357</v>
      </c>
      <c r="Q79" s="275" t="s">
        <v>358</v>
      </c>
      <c r="R79" s="175"/>
    </row>
    <row r="80" spans="2:37" ht="11.25" customHeight="1" thickBot="1">
      <c r="B80" s="179"/>
      <c r="C80" s="180"/>
      <c r="D80" s="180"/>
      <c r="E80" s="180"/>
      <c r="F80" s="180"/>
      <c r="G80" s="180"/>
      <c r="H80" s="180"/>
      <c r="I80" s="180"/>
      <c r="J80" s="180"/>
      <c r="K80" s="180"/>
      <c r="L80" s="180"/>
      <c r="M80" s="180"/>
      <c r="N80" s="180"/>
      <c r="O80" s="180"/>
      <c r="P80" s="180"/>
      <c r="Q80" s="180"/>
      <c r="R80" s="184"/>
    </row>
    <row r="99" spans="2:42" ht="15.75" thickBot="1"/>
    <row r="100" spans="2:42" ht="5.25" customHeight="1">
      <c r="B100" s="171"/>
      <c r="C100" s="172"/>
      <c r="D100" s="172"/>
      <c r="E100" s="172"/>
      <c r="F100" s="172"/>
      <c r="G100" s="172"/>
      <c r="H100" s="172"/>
      <c r="I100" s="172"/>
      <c r="J100" s="172"/>
      <c r="K100" s="172"/>
      <c r="L100" s="172"/>
      <c r="M100" s="172"/>
      <c r="N100" s="172"/>
      <c r="O100" s="172"/>
      <c r="P100" s="172"/>
      <c r="Q100" s="172"/>
      <c r="R100" s="173"/>
      <c r="V100" s="286"/>
      <c r="W100" s="285"/>
      <c r="Y100" s="289"/>
      <c r="AP100" s="315"/>
    </row>
    <row r="101" spans="2:42" ht="23.25">
      <c r="B101" s="174"/>
      <c r="C101" s="531" t="str">
        <f>+CONCATENATE("MAPA DE PROCESOS DO CENTRO ",Centro!M4)</f>
        <v>MAPA DE PROCESOS DO CENTRO Curso X+2</v>
      </c>
      <c r="D101" s="531"/>
      <c r="E101" s="531"/>
      <c r="F101" s="531"/>
      <c r="G101" s="531"/>
      <c r="H101" s="531"/>
      <c r="I101" s="531"/>
      <c r="J101" s="531"/>
      <c r="K101" s="531"/>
      <c r="L101" s="531"/>
      <c r="M101" s="531"/>
      <c r="N101" s="531"/>
      <c r="O101" s="531"/>
      <c r="P101" s="531"/>
      <c r="Q101" s="531"/>
      <c r="R101" s="175"/>
      <c r="V101" s="286"/>
      <c r="W101" s="286" t="s">
        <v>161</v>
      </c>
      <c r="X101" s="287">
        <f>+Procedementos!$L$6</f>
        <v>8.3333333333333329E-2</v>
      </c>
      <c r="AP101" s="315"/>
    </row>
    <row r="102" spans="2:42" ht="9" customHeight="1" thickBot="1">
      <c r="B102" s="174"/>
      <c r="R102" s="175"/>
      <c r="V102" s="286"/>
      <c r="W102" s="285"/>
      <c r="AP102" s="315"/>
    </row>
    <row r="103" spans="2:42" ht="6" customHeight="1">
      <c r="B103" s="174"/>
      <c r="C103" s="171"/>
      <c r="D103" s="172"/>
      <c r="E103" s="172"/>
      <c r="F103" s="172"/>
      <c r="G103" s="172"/>
      <c r="H103" s="173"/>
      <c r="K103" s="171"/>
      <c r="L103" s="172"/>
      <c r="M103" s="172"/>
      <c r="N103" s="172"/>
      <c r="O103" s="173"/>
      <c r="Q103" s="532" t="s">
        <v>308</v>
      </c>
      <c r="R103" s="175"/>
      <c r="W103" s="285"/>
      <c r="AJ103" s="286" t="s">
        <v>308</v>
      </c>
      <c r="AK103" s="289">
        <f>+Procedementos!$L$7</f>
        <v>0.25</v>
      </c>
      <c r="AP103" s="315"/>
    </row>
    <row r="104" spans="2:42" ht="42" customHeight="1">
      <c r="B104" s="174"/>
      <c r="C104" s="176"/>
      <c r="D104" s="533" t="s">
        <v>309</v>
      </c>
      <c r="E104" s="533"/>
      <c r="F104" s="533"/>
      <c r="G104" s="533"/>
      <c r="H104" s="534"/>
      <c r="I104" s="2"/>
      <c r="J104" s="2"/>
      <c r="K104" s="178"/>
      <c r="L104" s="530" t="s">
        <v>310</v>
      </c>
      <c r="M104" s="530"/>
      <c r="N104" s="530"/>
      <c r="O104" s="175"/>
      <c r="Q104" s="532"/>
      <c r="R104" s="175"/>
      <c r="V104" s="291"/>
      <c r="W104" s="285" t="s">
        <v>309</v>
      </c>
      <c r="X104" s="287">
        <f>+Procedementos!$L$7</f>
        <v>0.25</v>
      </c>
      <c r="AE104" s="286" t="s">
        <v>310</v>
      </c>
      <c r="AF104" s="289">
        <f>+Procedementos!$L$16</f>
        <v>0</v>
      </c>
      <c r="AP104" s="315"/>
    </row>
    <row r="105" spans="2:42" ht="7.5" customHeight="1">
      <c r="B105" s="174"/>
      <c r="C105" s="174"/>
      <c r="H105" s="175"/>
      <c r="K105" s="174"/>
      <c r="O105" s="175"/>
      <c r="Q105" s="532"/>
      <c r="R105" s="175"/>
      <c r="V105" s="292"/>
      <c r="W105" s="285"/>
      <c r="AP105" s="315"/>
    </row>
    <row r="106" spans="2:42" ht="30">
      <c r="B106" s="174"/>
      <c r="C106" s="174"/>
      <c r="D106" s="316" t="s">
        <v>34</v>
      </c>
      <c r="F106" s="316" t="s">
        <v>216</v>
      </c>
      <c r="G106" s="297"/>
      <c r="H106" s="317" t="s">
        <v>311</v>
      </c>
      <c r="I106" s="318"/>
      <c r="J106" s="297"/>
      <c r="K106" s="319"/>
      <c r="L106" s="316" t="s">
        <v>27</v>
      </c>
      <c r="M106" s="297"/>
      <c r="N106" s="316" t="s">
        <v>312</v>
      </c>
      <c r="O106" s="175"/>
      <c r="Q106" s="532"/>
      <c r="R106" s="175"/>
      <c r="W106" s="285" t="s">
        <v>34</v>
      </c>
      <c r="X106" s="287">
        <f>+Procedementos!$L$9</f>
        <v>1</v>
      </c>
      <c r="Y106" s="286" t="s">
        <v>216</v>
      </c>
      <c r="Z106" s="289">
        <f>+Procedementos!$L$11</f>
        <v>0</v>
      </c>
      <c r="AA106" s="286" t="s">
        <v>311</v>
      </c>
      <c r="AB106" s="289">
        <f>+Procedementos!$L$11</f>
        <v>0</v>
      </c>
      <c r="AE106" s="286" t="s">
        <v>27</v>
      </c>
      <c r="AF106" s="289">
        <f>+Procedementos!$L$17</f>
        <v>0</v>
      </c>
      <c r="AG106" s="286" t="s">
        <v>312</v>
      </c>
      <c r="AH106" s="289">
        <f>+Procedementos!$L$19</f>
        <v>0</v>
      </c>
      <c r="AP106" s="315"/>
    </row>
    <row r="107" spans="2:42" ht="4.5" customHeight="1" thickBot="1">
      <c r="B107" s="174"/>
      <c r="C107" s="179"/>
      <c r="D107" s="180"/>
      <c r="E107" s="181"/>
      <c r="F107" s="181"/>
      <c r="G107" s="181"/>
      <c r="H107" s="182"/>
      <c r="I107" s="183"/>
      <c r="J107" s="183"/>
      <c r="K107" s="179"/>
      <c r="L107" s="180"/>
      <c r="M107" s="180"/>
      <c r="N107" s="180"/>
      <c r="O107" s="184"/>
      <c r="Q107" s="532"/>
      <c r="R107" s="175"/>
      <c r="V107" s="291"/>
      <c r="W107" s="285"/>
      <c r="AP107" s="315"/>
    </row>
    <row r="108" spans="2:42" ht="5.25" customHeight="1" thickBot="1">
      <c r="B108" s="174"/>
      <c r="D108" s="185"/>
      <c r="E108" s="183"/>
      <c r="F108" s="183"/>
      <c r="G108" s="183"/>
      <c r="H108" s="183"/>
      <c r="I108" s="183"/>
      <c r="J108" s="183"/>
      <c r="R108" s="175"/>
      <c r="V108" s="291"/>
      <c r="W108" s="285"/>
      <c r="AP108" s="315"/>
    </row>
    <row r="109" spans="2:42" ht="5.25" customHeight="1">
      <c r="B109" s="174"/>
      <c r="C109" s="171"/>
      <c r="D109" s="186"/>
      <c r="E109" s="186"/>
      <c r="F109" s="186"/>
      <c r="G109" s="186"/>
      <c r="H109" s="187"/>
      <c r="I109" s="183"/>
      <c r="J109" s="183"/>
      <c r="K109" s="171"/>
      <c r="L109" s="172"/>
      <c r="M109" s="172"/>
      <c r="N109" s="172"/>
      <c r="O109" s="173"/>
      <c r="Q109" s="532" t="s">
        <v>313</v>
      </c>
      <c r="R109" s="175"/>
      <c r="V109" s="293"/>
      <c r="W109" s="285"/>
      <c r="AJ109" s="286" t="s">
        <v>313</v>
      </c>
      <c r="AK109" s="289">
        <f>+Procedementos!$L$21</f>
        <v>0</v>
      </c>
      <c r="AP109" s="315"/>
    </row>
    <row r="110" spans="2:42" ht="24">
      <c r="B110" s="174"/>
      <c r="C110" s="176"/>
      <c r="D110" s="535" t="s">
        <v>314</v>
      </c>
      <c r="E110" s="535"/>
      <c r="F110" s="535"/>
      <c r="G110" s="535"/>
      <c r="H110" s="536"/>
      <c r="I110" s="183"/>
      <c r="J110" s="183"/>
      <c r="K110" s="174"/>
      <c r="L110" s="535" t="s">
        <v>315</v>
      </c>
      <c r="M110" s="535"/>
      <c r="N110" s="535"/>
      <c r="O110" s="175"/>
      <c r="Q110" s="532"/>
      <c r="R110" s="175"/>
      <c r="W110" s="285" t="s">
        <v>314</v>
      </c>
      <c r="X110" s="287">
        <f>+AVERAGE(Procedementos!$L$22,Procedementos!$L$29,Procedementos!$L$42)</f>
        <v>0</v>
      </c>
      <c r="AE110" s="286" t="s">
        <v>315</v>
      </c>
      <c r="AF110" s="289">
        <f>+Procedementos!$L$45</f>
        <v>0</v>
      </c>
      <c r="AP110" s="315"/>
    </row>
    <row r="111" spans="2:42" ht="15" customHeight="1">
      <c r="B111" s="174"/>
      <c r="C111" s="174"/>
      <c r="D111" s="183"/>
      <c r="E111" s="183"/>
      <c r="F111" s="183"/>
      <c r="G111" s="183"/>
      <c r="H111" s="188"/>
      <c r="I111" s="183"/>
      <c r="J111" s="183"/>
      <c r="K111" s="174"/>
      <c r="O111" s="175"/>
      <c r="Q111" s="532"/>
      <c r="R111" s="175"/>
      <c r="V111" s="292"/>
      <c r="W111" s="285"/>
      <c r="AP111" s="315"/>
    </row>
    <row r="112" spans="2:42" ht="15" customHeight="1">
      <c r="B112" s="174"/>
      <c r="C112" s="176"/>
      <c r="D112" s="316" t="s">
        <v>28</v>
      </c>
      <c r="F112" s="316" t="s">
        <v>11</v>
      </c>
      <c r="G112" s="183"/>
      <c r="H112" s="317" t="s">
        <v>24</v>
      </c>
      <c r="I112" s="185"/>
      <c r="J112" s="183"/>
      <c r="K112" s="174"/>
      <c r="L112" s="537" t="s">
        <v>316</v>
      </c>
      <c r="O112" s="175"/>
      <c r="Q112" s="532"/>
      <c r="R112" s="175"/>
      <c r="W112" s="285" t="s">
        <v>28</v>
      </c>
      <c r="X112" s="287">
        <f>+Procedementos!$L$23</f>
        <v>0</v>
      </c>
      <c r="Y112" s="286" t="s">
        <v>11</v>
      </c>
      <c r="Z112" s="289">
        <f>+Procedementos!$L$30</f>
        <v>0</v>
      </c>
      <c r="AA112" s="286" t="s">
        <v>24</v>
      </c>
      <c r="AB112" s="289">
        <f>+Procedementos!$L$37</f>
        <v>0</v>
      </c>
      <c r="AE112" s="286" t="s">
        <v>316</v>
      </c>
      <c r="AF112" s="289">
        <f>+Procedementos!$L$46</f>
        <v>0</v>
      </c>
      <c r="AP112" s="315"/>
    </row>
    <row r="113" spans="2:42" ht="15.75" customHeight="1">
      <c r="B113" s="174"/>
      <c r="C113" s="174"/>
      <c r="D113" s="185"/>
      <c r="E113" s="185"/>
      <c r="F113" s="185"/>
      <c r="G113" s="183"/>
      <c r="H113" s="189"/>
      <c r="I113" s="183"/>
      <c r="J113" s="183"/>
      <c r="K113" s="174"/>
      <c r="L113" s="537"/>
      <c r="O113" s="175"/>
      <c r="Q113" s="532"/>
      <c r="R113" s="175"/>
      <c r="V113" s="292"/>
      <c r="W113" s="285"/>
      <c r="AP113" s="315"/>
    </row>
    <row r="114" spans="2:42" ht="30">
      <c r="B114" s="174"/>
      <c r="C114" s="174"/>
      <c r="D114" s="316" t="s">
        <v>29</v>
      </c>
      <c r="F114" s="316" t="s">
        <v>31</v>
      </c>
      <c r="H114" s="317" t="s">
        <v>4</v>
      </c>
      <c r="I114" s="183"/>
      <c r="J114" s="183"/>
      <c r="K114" s="174"/>
      <c r="O114" s="175"/>
      <c r="Q114" s="532"/>
      <c r="R114" s="175"/>
      <c r="W114" s="285" t="s">
        <v>29</v>
      </c>
      <c r="X114" s="287">
        <f>+Procedementos!$L$25</f>
        <v>0</v>
      </c>
      <c r="Y114" s="286" t="s">
        <v>31</v>
      </c>
      <c r="Z114" s="289">
        <f>+Procedementos!$L$32</f>
        <v>0</v>
      </c>
      <c r="AA114" s="286" t="s">
        <v>4</v>
      </c>
      <c r="AB114" s="289">
        <f>+Procedementos!$L$40</f>
        <v>0</v>
      </c>
      <c r="AP114" s="315"/>
    </row>
    <row r="115" spans="2:42" ht="18.75">
      <c r="B115" s="174"/>
      <c r="C115" s="174"/>
      <c r="D115" s="185"/>
      <c r="E115" s="185"/>
      <c r="F115" s="185"/>
      <c r="G115" s="183"/>
      <c r="H115" s="188"/>
      <c r="I115" s="183"/>
      <c r="J115" s="183"/>
      <c r="K115" s="174"/>
      <c r="O115" s="175"/>
      <c r="Q115" s="532"/>
      <c r="R115" s="175"/>
      <c r="V115" s="293"/>
      <c r="W115" s="285"/>
      <c r="AP115" s="315"/>
    </row>
    <row r="116" spans="2:42" ht="30">
      <c r="B116" s="174"/>
      <c r="C116" s="174"/>
      <c r="D116" s="320" t="s">
        <v>30</v>
      </c>
      <c r="E116" s="185"/>
      <c r="F116" s="316" t="s">
        <v>23</v>
      </c>
      <c r="G116" s="183"/>
      <c r="H116" s="317" t="s">
        <v>180</v>
      </c>
      <c r="I116" s="183"/>
      <c r="J116" s="183"/>
      <c r="K116" s="174"/>
      <c r="O116" s="175"/>
      <c r="Q116" s="532"/>
      <c r="R116" s="175"/>
      <c r="V116" s="286"/>
      <c r="W116" s="285" t="s">
        <v>30</v>
      </c>
      <c r="X116" s="287" t="str">
        <f>+Procedementos!$L$27</f>
        <v>-----</v>
      </c>
      <c r="Y116" s="286" t="s">
        <v>23</v>
      </c>
      <c r="Z116" s="289">
        <f>+Procedementos!$L$34</f>
        <v>0</v>
      </c>
      <c r="AA116" s="286" t="s">
        <v>180</v>
      </c>
      <c r="AB116" s="289">
        <f>+Procedementos!$L$43</f>
        <v>0</v>
      </c>
      <c r="AP116" s="315"/>
    </row>
    <row r="117" spans="2:42" ht="8.25" customHeight="1" thickBot="1">
      <c r="B117" s="174"/>
      <c r="C117" s="179"/>
      <c r="D117" s="190"/>
      <c r="E117" s="190"/>
      <c r="F117" s="190"/>
      <c r="G117" s="181"/>
      <c r="H117" s="182"/>
      <c r="I117" s="183"/>
      <c r="J117" s="183"/>
      <c r="K117" s="179"/>
      <c r="L117" s="180"/>
      <c r="M117" s="180"/>
      <c r="N117" s="180"/>
      <c r="O117" s="184"/>
      <c r="Q117" s="532"/>
      <c r="R117" s="175"/>
      <c r="V117" s="292"/>
      <c r="W117" s="285"/>
      <c r="AP117" s="315"/>
    </row>
    <row r="118" spans="2:42" ht="8.25" customHeight="1" thickBot="1">
      <c r="B118" s="174"/>
      <c r="E118" s="185"/>
      <c r="G118" s="183"/>
      <c r="H118" s="183"/>
      <c r="I118" s="183"/>
      <c r="J118" s="183"/>
      <c r="R118" s="175"/>
      <c r="W118" s="285"/>
      <c r="AP118" s="315"/>
    </row>
    <row r="119" spans="2:42" ht="5.25" customHeight="1">
      <c r="B119" s="174"/>
      <c r="C119" s="171"/>
      <c r="D119" s="191"/>
      <c r="E119" s="192"/>
      <c r="G119" s="193"/>
      <c r="H119" s="187"/>
      <c r="I119" s="183"/>
      <c r="J119" s="183"/>
      <c r="K119" s="171"/>
      <c r="L119" s="173"/>
      <c r="Q119" s="530" t="s">
        <v>317</v>
      </c>
      <c r="R119" s="175"/>
      <c r="V119" s="293"/>
      <c r="W119" s="285"/>
      <c r="AJ119" s="286" t="s">
        <v>317</v>
      </c>
      <c r="AK119" s="289">
        <f>+Procedementos!$L$49</f>
        <v>0</v>
      </c>
      <c r="AP119" s="315"/>
    </row>
    <row r="120" spans="2:42" ht="39">
      <c r="B120" s="178"/>
      <c r="C120" s="178"/>
      <c r="D120" s="263" t="s">
        <v>318</v>
      </c>
      <c r="E120" s="189"/>
      <c r="F120" s="2"/>
      <c r="G120" s="194"/>
      <c r="H120" s="279" t="s">
        <v>319</v>
      </c>
      <c r="I120" s="200"/>
      <c r="J120" s="2"/>
      <c r="K120" s="196"/>
      <c r="L120" s="280" t="s">
        <v>320</v>
      </c>
      <c r="M120" s="2"/>
      <c r="N120" s="2"/>
      <c r="O120" s="2"/>
      <c r="P120" s="2"/>
      <c r="Q120" s="530"/>
      <c r="R120" s="175"/>
      <c r="W120" s="285" t="s">
        <v>318</v>
      </c>
      <c r="X120" s="287">
        <f>+Procedementos!$L$50</f>
        <v>0</v>
      </c>
      <c r="AA120" s="286" t="s">
        <v>319</v>
      </c>
      <c r="AB120" s="289">
        <f>+Procedementos!$L$58</f>
        <v>0</v>
      </c>
      <c r="AE120" s="286" t="s">
        <v>320</v>
      </c>
      <c r="AF120" s="289">
        <f>+Procedementos!$L$62</f>
        <v>0</v>
      </c>
      <c r="AP120" s="315"/>
    </row>
    <row r="121" spans="2:42">
      <c r="B121" s="174"/>
      <c r="C121" s="174"/>
      <c r="E121" s="175"/>
      <c r="F121" s="185"/>
      <c r="G121" s="194"/>
      <c r="H121" s="188"/>
      <c r="I121" s="183"/>
      <c r="K121" s="174"/>
      <c r="L121" s="175"/>
      <c r="Q121" s="530"/>
      <c r="R121" s="175"/>
      <c r="V121" s="292"/>
      <c r="W121" s="285"/>
      <c r="AP121" s="315"/>
    </row>
    <row r="122" spans="2:42" ht="30">
      <c r="B122" s="174"/>
      <c r="C122" s="174"/>
      <c r="D122" s="316" t="s">
        <v>9</v>
      </c>
      <c r="E122" s="175"/>
      <c r="G122" s="194"/>
      <c r="H122" s="317" t="s">
        <v>159</v>
      </c>
      <c r="I122" s="183"/>
      <c r="K122" s="174"/>
      <c r="L122" s="317" t="s">
        <v>22</v>
      </c>
      <c r="Q122" s="530"/>
      <c r="R122" s="175"/>
      <c r="W122" s="285" t="s">
        <v>9</v>
      </c>
      <c r="X122" s="287">
        <f>+Procedementos!$L$51</f>
        <v>0</v>
      </c>
      <c r="AA122" s="286" t="s">
        <v>159</v>
      </c>
      <c r="AB122" s="289">
        <f>+Procedementos!$L$59</f>
        <v>0</v>
      </c>
      <c r="AE122" s="286" t="s">
        <v>22</v>
      </c>
      <c r="AF122" s="289">
        <f>+Procedementos!$L$63</f>
        <v>0</v>
      </c>
      <c r="AP122" s="315"/>
    </row>
    <row r="123" spans="2:42">
      <c r="B123" s="174"/>
      <c r="C123" s="174"/>
      <c r="E123" s="189"/>
      <c r="F123" s="185"/>
      <c r="G123" s="194"/>
      <c r="H123" s="175"/>
      <c r="I123" s="183"/>
      <c r="J123" s="183"/>
      <c r="K123" s="174"/>
      <c r="L123" s="175"/>
      <c r="Q123" s="530"/>
      <c r="R123" s="175"/>
      <c r="W123" s="285"/>
      <c r="AP123" s="315"/>
    </row>
    <row r="124" spans="2:42">
      <c r="B124" s="174"/>
      <c r="C124" s="174"/>
      <c r="D124" s="316" t="s">
        <v>7</v>
      </c>
      <c r="E124" s="189"/>
      <c r="F124" s="185"/>
      <c r="G124" s="194"/>
      <c r="H124" s="188"/>
      <c r="I124" s="183"/>
      <c r="J124" s="183"/>
      <c r="K124" s="174"/>
      <c r="L124" s="175"/>
      <c r="Q124" s="530"/>
      <c r="R124" s="175"/>
      <c r="W124" s="285" t="s">
        <v>7</v>
      </c>
      <c r="X124" s="287">
        <f>+Procedementos!$L$53</f>
        <v>0</v>
      </c>
      <c r="AP124" s="315"/>
    </row>
    <row r="125" spans="2:42" ht="7.5" customHeight="1" thickBot="1">
      <c r="B125" s="174"/>
      <c r="C125" s="179"/>
      <c r="D125" s="190"/>
      <c r="E125" s="199"/>
      <c r="F125" s="185"/>
      <c r="G125" s="198"/>
      <c r="H125" s="182"/>
      <c r="I125" s="183"/>
      <c r="J125" s="183"/>
      <c r="K125" s="179"/>
      <c r="L125" s="184"/>
      <c r="Q125" s="530"/>
      <c r="R125" s="175"/>
      <c r="W125" s="285"/>
      <c r="AP125" s="315"/>
    </row>
    <row r="126" spans="2:42" ht="6" customHeight="1" thickBot="1">
      <c r="B126" s="179"/>
      <c r="C126" s="180"/>
      <c r="D126" s="181"/>
      <c r="E126" s="181"/>
      <c r="F126" s="181"/>
      <c r="G126" s="181"/>
      <c r="H126" s="181"/>
      <c r="I126" s="181"/>
      <c r="J126" s="181"/>
      <c r="K126" s="180"/>
      <c r="L126" s="180"/>
      <c r="M126" s="180"/>
      <c r="N126" s="180"/>
      <c r="O126" s="180"/>
      <c r="P126" s="180"/>
      <c r="Q126" s="180"/>
      <c r="R126" s="184"/>
      <c r="W126" s="285"/>
      <c r="AP126" s="315"/>
    </row>
    <row r="127" spans="2:42" ht="9.75" customHeight="1" thickBot="1">
      <c r="W127" s="285"/>
      <c r="AP127" s="315"/>
    </row>
    <row r="128" spans="2:42" ht="10.5" customHeight="1" thickBot="1">
      <c r="B128" s="171"/>
      <c r="C128" s="172"/>
      <c r="D128" s="172"/>
      <c r="E128" s="172"/>
      <c r="F128" s="172"/>
      <c r="G128" s="172"/>
      <c r="H128" s="172"/>
      <c r="I128" s="172"/>
      <c r="J128" s="172"/>
      <c r="K128" s="172"/>
      <c r="L128" s="172"/>
      <c r="M128" s="172"/>
      <c r="N128" s="172"/>
      <c r="O128" s="172"/>
      <c r="P128" s="172"/>
      <c r="Q128" s="172"/>
      <c r="R128" s="173"/>
      <c r="V128" s="286"/>
      <c r="W128" s="285"/>
      <c r="AP128" s="315"/>
    </row>
    <row r="129" spans="2:42" ht="29.25" customHeight="1" thickBot="1">
      <c r="B129" s="174"/>
      <c r="D129" s="268" t="s">
        <v>353</v>
      </c>
      <c r="E129" s="269"/>
      <c r="F129" s="270" t="s">
        <v>354</v>
      </c>
      <c r="G129" s="269"/>
      <c r="H129" s="271" t="s">
        <v>355</v>
      </c>
      <c r="I129" s="269"/>
      <c r="J129" s="269"/>
      <c r="K129" s="272"/>
      <c r="L129" s="273" t="s">
        <v>356</v>
      </c>
      <c r="M129" s="272"/>
      <c r="N129" s="274" t="s">
        <v>357</v>
      </c>
      <c r="Q129" s="275" t="s">
        <v>358</v>
      </c>
      <c r="R129" s="175"/>
      <c r="W129" s="285"/>
      <c r="AP129" s="315"/>
    </row>
    <row r="130" spans="2:42" ht="11.25" customHeight="1" thickBot="1">
      <c r="B130" s="179"/>
      <c r="C130" s="180"/>
      <c r="D130" s="180"/>
      <c r="E130" s="180"/>
      <c r="F130" s="180"/>
      <c r="G130" s="180"/>
      <c r="H130" s="180"/>
      <c r="I130" s="180"/>
      <c r="J130" s="180"/>
      <c r="K130" s="180"/>
      <c r="L130" s="180"/>
      <c r="M130" s="180"/>
      <c r="N130" s="180"/>
      <c r="O130" s="180"/>
      <c r="P130" s="180"/>
      <c r="Q130" s="180"/>
      <c r="R130" s="184"/>
      <c r="W130" s="285"/>
      <c r="AP130" s="315"/>
    </row>
  </sheetData>
  <sheetProtection algorithmName="SHA-512" hashValue="3sD3tGi0xf4VK5T3gycTo4NgQ1lzL40KR9x94qBZFsfvUfn5AQTiS6jLbkGgL0BjSl0IK2ybd7DtmzyfWJdBOA==" saltValue="edLUkFQn+Zh3rYdHytw2nQ==" spinCount="100000" sheet="1" objects="1" scenarios="1"/>
  <mergeCells count="26">
    <mergeCell ref="C3:Q3"/>
    <mergeCell ref="Q5:Q9"/>
    <mergeCell ref="D6:H6"/>
    <mergeCell ref="L6:N6"/>
    <mergeCell ref="Q11:Q19"/>
    <mergeCell ref="D12:H12"/>
    <mergeCell ref="L12:N12"/>
    <mergeCell ref="Q69:Q75"/>
    <mergeCell ref="Q21:Q27"/>
    <mergeCell ref="C51:Q51"/>
    <mergeCell ref="Q53:Q57"/>
    <mergeCell ref="D54:H54"/>
    <mergeCell ref="L54:N54"/>
    <mergeCell ref="Q59:Q67"/>
    <mergeCell ref="D60:H60"/>
    <mergeCell ref="L60:N60"/>
    <mergeCell ref="L62:L63"/>
    <mergeCell ref="Q119:Q125"/>
    <mergeCell ref="C101:Q101"/>
    <mergeCell ref="Q103:Q107"/>
    <mergeCell ref="D104:H104"/>
    <mergeCell ref="L104:N104"/>
    <mergeCell ref="Q109:Q117"/>
    <mergeCell ref="D110:H110"/>
    <mergeCell ref="L110:N110"/>
    <mergeCell ref="L112:L113"/>
  </mergeCells>
  <conditionalFormatting sqref="C3">
    <cfRule type="expression" dxfId="476" priority="487">
      <formula>X3&lt;0.25</formula>
    </cfRule>
    <cfRule type="expression" dxfId="475" priority="486">
      <formula>X3=0</formula>
    </cfRule>
    <cfRule type="expression" dxfId="474" priority="488">
      <formula>X3&lt;0.5</formula>
    </cfRule>
    <cfRule type="expression" dxfId="473" priority="490">
      <formula>X3&lt;10</formula>
    </cfRule>
    <cfRule type="expression" dxfId="472" priority="489">
      <formula>X3&lt;0.75</formula>
    </cfRule>
  </conditionalFormatting>
  <conditionalFormatting sqref="C51">
    <cfRule type="expression" dxfId="471" priority="324">
      <formula>X51&lt;0.75</formula>
    </cfRule>
    <cfRule type="expression" dxfId="470" priority="325">
      <formula>X51&lt;10</formula>
    </cfRule>
    <cfRule type="expression" dxfId="469" priority="323">
      <formula>X51&lt;0.5</formula>
    </cfRule>
    <cfRule type="expression" dxfId="468" priority="321">
      <formula>X51=0</formula>
    </cfRule>
    <cfRule type="expression" dxfId="467" priority="322">
      <formula>X51&lt;0.25</formula>
    </cfRule>
  </conditionalFormatting>
  <conditionalFormatting sqref="C54">
    <cfRule type="expression" dxfId="466" priority="338">
      <formula>W54&lt;0.5</formula>
    </cfRule>
    <cfRule type="expression" dxfId="465" priority="339">
      <formula>W54&lt;0.75</formula>
    </cfRule>
    <cfRule type="expression" dxfId="464" priority="340">
      <formula>W54&lt;10</formula>
    </cfRule>
  </conditionalFormatting>
  <conditionalFormatting sqref="C62">
    <cfRule type="expression" dxfId="463" priority="330">
      <formula>W62&lt;10</formula>
    </cfRule>
    <cfRule type="expression" dxfId="462" priority="328">
      <formula>W62&lt;0.5</formula>
    </cfRule>
    <cfRule type="expression" dxfId="461" priority="329">
      <formula>W62&lt;0.75</formula>
    </cfRule>
  </conditionalFormatting>
  <conditionalFormatting sqref="C101">
    <cfRule type="expression" dxfId="460" priority="152">
      <formula>X101&lt;0.25</formula>
    </cfRule>
    <cfRule type="expression" dxfId="459" priority="155">
      <formula>X101&lt;10</formula>
    </cfRule>
    <cfRule type="expression" dxfId="458" priority="154">
      <formula>X101&lt;0.75</formula>
    </cfRule>
    <cfRule type="expression" dxfId="457" priority="153">
      <formula>X101&lt;0.5</formula>
    </cfRule>
    <cfRule type="expression" dxfId="456" priority="151">
      <formula>X101=0</formula>
    </cfRule>
  </conditionalFormatting>
  <conditionalFormatting sqref="C104">
    <cfRule type="expression" dxfId="455" priority="170">
      <formula>W104&lt;10</formula>
    </cfRule>
    <cfRule type="expression" dxfId="454" priority="169">
      <formula>W104&lt;0.75</formula>
    </cfRule>
    <cfRule type="expression" dxfId="453" priority="168">
      <formula>W104&lt;0.5</formula>
    </cfRule>
  </conditionalFormatting>
  <conditionalFormatting sqref="C112">
    <cfRule type="expression" dxfId="452" priority="160">
      <formula>W112&lt;10</formula>
    </cfRule>
    <cfRule type="expression" dxfId="451" priority="159">
      <formula>W112&lt;0.75</formula>
    </cfRule>
    <cfRule type="expression" dxfId="450" priority="158">
      <formula>W112&lt;0.5</formula>
    </cfRule>
  </conditionalFormatting>
  <conditionalFormatting sqref="C54:D54">
    <cfRule type="expression" dxfId="449" priority="317">
      <formula>W54&lt;0.25</formula>
    </cfRule>
    <cfRule type="expression" dxfId="448" priority="316">
      <formula>W54=0</formula>
    </cfRule>
  </conditionalFormatting>
  <conditionalFormatting sqref="C60:D60">
    <cfRule type="expression" dxfId="447" priority="310">
      <formula>W60&lt;10</formula>
    </cfRule>
    <cfRule type="expression" dxfId="446" priority="309">
      <formula>W60&lt;0.75</formula>
    </cfRule>
    <cfRule type="expression" dxfId="445" priority="306">
      <formula>W60=0</formula>
    </cfRule>
    <cfRule type="expression" dxfId="444" priority="308">
      <formula>W60&lt;0.5</formula>
    </cfRule>
    <cfRule type="expression" dxfId="443" priority="307">
      <formula>W60&lt;0.25</formula>
    </cfRule>
  </conditionalFormatting>
  <conditionalFormatting sqref="C62:D62">
    <cfRule type="expression" dxfId="442" priority="251">
      <formula>W62=0</formula>
    </cfRule>
    <cfRule type="expression" dxfId="441" priority="252">
      <formula>W62&lt;0.25</formula>
    </cfRule>
  </conditionalFormatting>
  <conditionalFormatting sqref="C104:D104">
    <cfRule type="expression" dxfId="440" priority="146">
      <formula>W104=0</formula>
    </cfRule>
    <cfRule type="expression" dxfId="439" priority="147">
      <formula>W104&lt;0.25</formula>
    </cfRule>
  </conditionalFormatting>
  <conditionalFormatting sqref="C110:D110">
    <cfRule type="expression" dxfId="438" priority="137">
      <formula>W110&lt;0.25</formula>
    </cfRule>
    <cfRule type="expression" dxfId="437" priority="136">
      <formula>W110=0</formula>
    </cfRule>
    <cfRule type="expression" dxfId="436" priority="139">
      <formula>W110&lt;0.75</formula>
    </cfRule>
    <cfRule type="expression" dxfId="435" priority="140">
      <formula>W110&lt;10</formula>
    </cfRule>
    <cfRule type="expression" dxfId="434" priority="138">
      <formula>W110&lt;0.5</formula>
    </cfRule>
  </conditionalFormatting>
  <conditionalFormatting sqref="C112:D112">
    <cfRule type="expression" dxfId="433" priority="82">
      <formula>W112&lt;0.25</formula>
    </cfRule>
    <cfRule type="expression" dxfId="432" priority="81">
      <formula>W112=0</formula>
    </cfRule>
  </conditionalFormatting>
  <conditionalFormatting sqref="D6">
    <cfRule type="expression" dxfId="431" priority="481">
      <formula>X6=0</formula>
    </cfRule>
    <cfRule type="expression" dxfId="430" priority="482">
      <formula>X6&lt;0.25</formula>
    </cfRule>
    <cfRule type="expression" dxfId="429" priority="483">
      <formula>X6&lt;0.5</formula>
    </cfRule>
    <cfRule type="expression" dxfId="428" priority="484">
      <formula>X6&lt;0.75</formula>
    </cfRule>
    <cfRule type="expression" dxfId="427" priority="485">
      <formula>X6&lt;10</formula>
    </cfRule>
  </conditionalFormatting>
  <conditionalFormatting sqref="D8">
    <cfRule type="expression" dxfId="426" priority="476">
      <formula>X8=0</formula>
    </cfRule>
    <cfRule type="expression" dxfId="425" priority="477">
      <formula>X8&lt;0.25</formula>
    </cfRule>
    <cfRule type="expression" dxfId="424" priority="478">
      <formula>X8&lt;0.5</formula>
    </cfRule>
    <cfRule type="expression" dxfId="423" priority="479">
      <formula>X8&lt;0.75</formula>
    </cfRule>
    <cfRule type="expression" dxfId="422" priority="480">
      <formula>X8&lt;10</formula>
    </cfRule>
  </conditionalFormatting>
  <conditionalFormatting sqref="D12">
    <cfRule type="expression" dxfId="421" priority="475">
      <formula>X12&lt;10</formula>
    </cfRule>
    <cfRule type="expression" dxfId="420" priority="474">
      <formula>X12&lt;0.75</formula>
    </cfRule>
    <cfRule type="expression" dxfId="419" priority="472">
      <formula>X12&lt;0.25</formula>
    </cfRule>
    <cfRule type="expression" dxfId="418" priority="471">
      <formula>X12=0</formula>
    </cfRule>
    <cfRule type="expression" dxfId="417" priority="473">
      <formula>X12&lt;0.5</formula>
    </cfRule>
  </conditionalFormatting>
  <conditionalFormatting sqref="D14">
    <cfRule type="expression" dxfId="416" priority="419">
      <formula>X14&lt;0.75</formula>
    </cfRule>
    <cfRule type="expression" dxfId="415" priority="420">
      <formula>X14&lt;10</formula>
    </cfRule>
    <cfRule type="expression" dxfId="414" priority="416">
      <formula>X14=0</formula>
    </cfRule>
    <cfRule type="expression" dxfId="413" priority="417">
      <formula>X14&lt;0.25</formula>
    </cfRule>
    <cfRule type="expression" dxfId="412" priority="418">
      <formula>X14&lt;0.5</formula>
    </cfRule>
  </conditionalFormatting>
  <conditionalFormatting sqref="D16">
    <cfRule type="expression" dxfId="411" priority="397">
      <formula>X16&lt;0.25</formula>
    </cfRule>
    <cfRule type="expression" dxfId="410" priority="400">
      <formula>X16&lt;10</formula>
    </cfRule>
    <cfRule type="expression" dxfId="409" priority="399">
      <formula>X16&lt;0.75</formula>
    </cfRule>
    <cfRule type="expression" dxfId="408" priority="398">
      <formula>X16&lt;0.5</formula>
    </cfRule>
    <cfRule type="expression" dxfId="407" priority="396">
      <formula>X16=0</formula>
    </cfRule>
  </conditionalFormatting>
  <conditionalFormatting sqref="D18">
    <cfRule type="expression" dxfId="406" priority="384">
      <formula>X18&lt;0.75</formula>
    </cfRule>
    <cfRule type="expression" dxfId="405" priority="383">
      <formula>X18&lt;0.5</formula>
    </cfRule>
    <cfRule type="expression" dxfId="404" priority="385">
      <formula>X18&lt;10</formula>
    </cfRule>
    <cfRule type="expression" dxfId="403" priority="381">
      <formula>X18=0</formula>
    </cfRule>
    <cfRule type="expression" dxfId="402" priority="382">
      <formula>X18&lt;0.25</formula>
    </cfRule>
  </conditionalFormatting>
  <conditionalFormatting sqref="D22">
    <cfRule type="expression" dxfId="401" priority="467">
      <formula>X22&lt;0.25</formula>
    </cfRule>
    <cfRule type="expression" dxfId="400" priority="468">
      <formula>X22&lt;0.5</formula>
    </cfRule>
    <cfRule type="expression" dxfId="399" priority="469">
      <formula>X22&lt;0.75</formula>
    </cfRule>
    <cfRule type="expression" dxfId="398" priority="470">
      <formula>X22&lt;10</formula>
    </cfRule>
    <cfRule type="expression" dxfId="397" priority="466">
      <formula>X22=0</formula>
    </cfRule>
  </conditionalFormatting>
  <conditionalFormatting sqref="D24">
    <cfRule type="expression" dxfId="396" priority="370">
      <formula>X24&lt;10</formula>
    </cfRule>
    <cfRule type="expression" dxfId="395" priority="367">
      <formula>X24&lt;0.25</formula>
    </cfRule>
    <cfRule type="expression" dxfId="394" priority="366">
      <formula>X24=0</formula>
    </cfRule>
    <cfRule type="expression" dxfId="393" priority="369">
      <formula>X24&lt;0.75</formula>
    </cfRule>
    <cfRule type="expression" dxfId="392" priority="368">
      <formula>X24&lt;0.5</formula>
    </cfRule>
  </conditionalFormatting>
  <conditionalFormatting sqref="D26">
    <cfRule type="expression" dxfId="391" priority="363">
      <formula>X26&lt;0.5</formula>
    </cfRule>
    <cfRule type="expression" dxfId="390" priority="365">
      <formula>X26&lt;10</formula>
    </cfRule>
    <cfRule type="expression" dxfId="389" priority="364">
      <formula>X26&lt;0.75</formula>
    </cfRule>
    <cfRule type="expression" dxfId="388" priority="362">
      <formula>X26&lt;0.25</formula>
    </cfRule>
    <cfRule type="expression" dxfId="387" priority="361">
      <formula>X26=0</formula>
    </cfRule>
  </conditionalFormatting>
  <conditionalFormatting sqref="D54">
    <cfRule type="expression" dxfId="386" priority="319">
      <formula>X54&lt;0.75</formula>
    </cfRule>
    <cfRule type="expression" dxfId="385" priority="320">
      <formula>X54&lt;10</formula>
    </cfRule>
    <cfRule type="expression" dxfId="384" priority="318">
      <formula>X54&lt;0.5</formula>
    </cfRule>
  </conditionalFormatting>
  <conditionalFormatting sqref="D56">
    <cfRule type="expression" dxfId="383" priority="311">
      <formula>X56=0</formula>
    </cfRule>
    <cfRule type="expression" dxfId="382" priority="312">
      <formula>X56&lt;0.25</formula>
    </cfRule>
    <cfRule type="expression" dxfId="381" priority="315">
      <formula>X56&lt;10</formula>
    </cfRule>
    <cfRule type="expression" dxfId="380" priority="314">
      <formula>X56&lt;0.75</formula>
    </cfRule>
    <cfRule type="expression" dxfId="379" priority="313">
      <formula>X56&lt;0.5</formula>
    </cfRule>
  </conditionalFormatting>
  <conditionalFormatting sqref="D62">
    <cfRule type="expression" dxfId="378" priority="253">
      <formula>X62&lt;0.5</formula>
    </cfRule>
    <cfRule type="expression" dxfId="377" priority="255">
      <formula>X62&lt;10</formula>
    </cfRule>
    <cfRule type="expression" dxfId="376" priority="254">
      <formula>X62&lt;0.75</formula>
    </cfRule>
  </conditionalFormatting>
  <conditionalFormatting sqref="D64">
    <cfRule type="expression" dxfId="375" priority="231">
      <formula>X64=0</formula>
    </cfRule>
    <cfRule type="expression" dxfId="374" priority="234">
      <formula>X64&lt;0.75</formula>
    </cfRule>
    <cfRule type="expression" dxfId="373" priority="232">
      <formula>X64&lt;0.25</formula>
    </cfRule>
    <cfRule type="expression" dxfId="372" priority="233">
      <formula>X64&lt;0.5</formula>
    </cfRule>
    <cfRule type="expression" dxfId="371" priority="235">
      <formula>X64&lt;10</formula>
    </cfRule>
  </conditionalFormatting>
  <conditionalFormatting sqref="D66">
    <cfRule type="expression" dxfId="370" priority="217">
      <formula>X66&lt;0.25</formula>
    </cfRule>
    <cfRule type="expression" dxfId="369" priority="216">
      <formula>X66=0</formula>
    </cfRule>
    <cfRule type="expression" dxfId="368" priority="219">
      <formula>X66&lt;0.75</formula>
    </cfRule>
    <cfRule type="expression" dxfId="367" priority="220">
      <formula>X66&lt;10</formula>
    </cfRule>
    <cfRule type="expression" dxfId="366" priority="218">
      <formula>X66&lt;0.5</formula>
    </cfRule>
  </conditionalFormatting>
  <conditionalFormatting sqref="D70">
    <cfRule type="expression" dxfId="365" priority="302">
      <formula>X70&lt;0.25</formula>
    </cfRule>
    <cfRule type="expression" dxfId="364" priority="301">
      <formula>X70=0</formula>
    </cfRule>
    <cfRule type="expression" dxfId="363" priority="305">
      <formula>X70&lt;10</formula>
    </cfRule>
    <cfRule type="expression" dxfId="362" priority="303">
      <formula>X70&lt;0.5</formula>
    </cfRule>
    <cfRule type="expression" dxfId="361" priority="304">
      <formula>X70&lt;0.75</formula>
    </cfRule>
  </conditionalFormatting>
  <conditionalFormatting sqref="D72">
    <cfRule type="expression" dxfId="360" priority="205">
      <formula>X72&lt;10</formula>
    </cfRule>
    <cfRule type="expression" dxfId="359" priority="203">
      <formula>X72&lt;0.5</formula>
    </cfRule>
    <cfRule type="expression" dxfId="358" priority="202">
      <formula>X72&lt;0.25</formula>
    </cfRule>
    <cfRule type="expression" dxfId="357" priority="201">
      <formula>X72=0</formula>
    </cfRule>
    <cfRule type="expression" dxfId="356" priority="204">
      <formula>X72&lt;0.75</formula>
    </cfRule>
  </conditionalFormatting>
  <conditionalFormatting sqref="D74">
    <cfRule type="expression" dxfId="355" priority="199">
      <formula>X74&lt;0.75</formula>
    </cfRule>
    <cfRule type="expression" dxfId="354" priority="200">
      <formula>X74&lt;10</formula>
    </cfRule>
    <cfRule type="expression" dxfId="353" priority="197">
      <formula>X74&lt;0.25</formula>
    </cfRule>
    <cfRule type="expression" dxfId="352" priority="196">
      <formula>X74=0</formula>
    </cfRule>
    <cfRule type="expression" dxfId="351" priority="198">
      <formula>X74&lt;0.5</formula>
    </cfRule>
  </conditionalFormatting>
  <conditionalFormatting sqref="D104">
    <cfRule type="expression" dxfId="350" priority="148">
      <formula>X104&lt;0.5</formula>
    </cfRule>
    <cfRule type="expression" dxfId="349" priority="149">
      <formula>X104&lt;0.75</formula>
    </cfRule>
    <cfRule type="expression" dxfId="348" priority="150">
      <formula>X104&lt;10</formula>
    </cfRule>
  </conditionalFormatting>
  <conditionalFormatting sqref="D106">
    <cfRule type="expression" dxfId="347" priority="143">
      <formula>X106&lt;0.5</formula>
    </cfRule>
    <cfRule type="expression" dxfId="346" priority="144">
      <formula>X106&lt;0.75</formula>
    </cfRule>
    <cfRule type="expression" dxfId="345" priority="145">
      <formula>X106&lt;10</formula>
    </cfRule>
    <cfRule type="expression" dxfId="344" priority="141">
      <formula>X106=0</formula>
    </cfRule>
    <cfRule type="expression" dxfId="343" priority="142">
      <formula>X106&lt;0.25</formula>
    </cfRule>
  </conditionalFormatting>
  <conditionalFormatting sqref="D112">
    <cfRule type="expression" dxfId="342" priority="85">
      <formula>X112&lt;10</formula>
    </cfRule>
    <cfRule type="expression" dxfId="341" priority="84">
      <formula>X112&lt;0.75</formula>
    </cfRule>
    <cfRule type="expression" dxfId="340" priority="83">
      <formula>X112&lt;0.5</formula>
    </cfRule>
  </conditionalFormatting>
  <conditionalFormatting sqref="D114">
    <cfRule type="expression" dxfId="339" priority="63">
      <formula>X114&lt;0.5</formula>
    </cfRule>
    <cfRule type="expression" dxfId="338" priority="61">
      <formula>X114=0</formula>
    </cfRule>
    <cfRule type="expression" dxfId="337" priority="62">
      <formula>X114&lt;0.25</formula>
    </cfRule>
    <cfRule type="expression" dxfId="336" priority="65">
      <formula>X114&lt;10</formula>
    </cfRule>
    <cfRule type="expression" dxfId="335" priority="64">
      <formula>X114&lt;0.75</formula>
    </cfRule>
  </conditionalFormatting>
  <conditionalFormatting sqref="D116">
    <cfRule type="expression" dxfId="334" priority="50">
      <formula>X116&lt;10</formula>
    </cfRule>
    <cfRule type="expression" dxfId="333" priority="49">
      <formula>X116&lt;0.75</formula>
    </cfRule>
    <cfRule type="expression" dxfId="332" priority="48">
      <formula>X116&lt;0.5</formula>
    </cfRule>
    <cfRule type="expression" dxfId="331" priority="47">
      <formula>X116&lt;0.25</formula>
    </cfRule>
    <cfRule type="expression" dxfId="330" priority="46">
      <formula>X116=0</formula>
    </cfRule>
  </conditionalFormatting>
  <conditionalFormatting sqref="D120">
    <cfRule type="expression" dxfId="329" priority="131">
      <formula>X120=0</formula>
    </cfRule>
    <cfRule type="expression" dxfId="328" priority="132">
      <formula>X120&lt;0.25</formula>
    </cfRule>
    <cfRule type="expression" dxfId="327" priority="133">
      <formula>X120&lt;0.5</formula>
    </cfRule>
    <cfRule type="expression" dxfId="326" priority="135">
      <formula>X120&lt;10</formula>
    </cfRule>
    <cfRule type="expression" dxfId="325" priority="134">
      <formula>X120&lt;0.75</formula>
    </cfRule>
  </conditionalFormatting>
  <conditionalFormatting sqref="D122">
    <cfRule type="expression" dxfId="324" priority="35">
      <formula>X122&lt;10</formula>
    </cfRule>
    <cfRule type="expression" dxfId="323" priority="34">
      <formula>X122&lt;0.75</formula>
    </cfRule>
    <cfRule type="expression" dxfId="322" priority="33">
      <formula>X122&lt;0.5</formula>
    </cfRule>
    <cfRule type="expression" dxfId="321" priority="32">
      <formula>X122&lt;0.25</formula>
    </cfRule>
    <cfRule type="expression" dxfId="320" priority="31">
      <formula>X122=0</formula>
    </cfRule>
  </conditionalFormatting>
  <conditionalFormatting sqref="D124">
    <cfRule type="expression" dxfId="319" priority="30">
      <formula>X124&lt;10</formula>
    </cfRule>
    <cfRule type="expression" dxfId="318" priority="29">
      <formula>X124&lt;0.75</formula>
    </cfRule>
    <cfRule type="expression" dxfId="317" priority="28">
      <formula>X124&lt;0.5</formula>
    </cfRule>
    <cfRule type="expression" dxfId="316" priority="27">
      <formula>X124&lt;0.25</formula>
    </cfRule>
    <cfRule type="expression" dxfId="315" priority="26">
      <formula>X124=0</formula>
    </cfRule>
  </conditionalFormatting>
  <conditionalFormatting sqref="F8">
    <cfRule type="expression" dxfId="314" priority="436">
      <formula>Z8=0</formula>
    </cfRule>
    <cfRule type="expression" dxfId="313" priority="440">
      <formula>Z8&lt;10</formula>
    </cfRule>
    <cfRule type="expression" dxfId="312" priority="439">
      <formula>Z8&lt;0.75</formula>
    </cfRule>
    <cfRule type="expression" dxfId="311" priority="438">
      <formula>Z8&lt;0.5</formula>
    </cfRule>
    <cfRule type="expression" dxfId="310" priority="437">
      <formula>Z8&lt;0.25</formula>
    </cfRule>
  </conditionalFormatting>
  <conditionalFormatting sqref="F14">
    <cfRule type="expression" dxfId="309" priority="411">
      <formula>Z14=0</formula>
    </cfRule>
    <cfRule type="expression" dxfId="308" priority="413">
      <formula>Z14&lt;0.5</formula>
    </cfRule>
    <cfRule type="expression" dxfId="307" priority="414">
      <formula>Z14&lt;0.75</formula>
    </cfRule>
    <cfRule type="expression" dxfId="306" priority="415">
      <formula>Z14&lt;10</formula>
    </cfRule>
    <cfRule type="expression" dxfId="305" priority="412">
      <formula>Z14&lt;0.25</formula>
    </cfRule>
  </conditionalFormatting>
  <conditionalFormatting sqref="F16">
    <cfRule type="expression" dxfId="304" priority="393">
      <formula>Z16&lt;0.5</formula>
    </cfRule>
    <cfRule type="expression" dxfId="303" priority="392">
      <formula>Z16&lt;0.25</formula>
    </cfRule>
    <cfRule type="expression" dxfId="302" priority="391">
      <formula>Z16=0</formula>
    </cfRule>
    <cfRule type="expression" dxfId="301" priority="395">
      <formula>Z16&lt;10</formula>
    </cfRule>
    <cfRule type="expression" dxfId="300" priority="394">
      <formula>Z16&lt;0.75</formula>
    </cfRule>
  </conditionalFormatting>
  <conditionalFormatting sqref="F18">
    <cfRule type="expression" dxfId="299" priority="377">
      <formula>Z18&lt;0.25</formula>
    </cfRule>
    <cfRule type="expression" dxfId="298" priority="376">
      <formula>Z18=0</formula>
    </cfRule>
    <cfRule type="expression" dxfId="297" priority="378">
      <formula>Z18&lt;0.5</formula>
    </cfRule>
    <cfRule type="expression" dxfId="296" priority="379">
      <formula>Z18&lt;0.75</formula>
    </cfRule>
    <cfRule type="expression" dxfId="295" priority="380">
      <formula>Z18&lt;10</formula>
    </cfRule>
  </conditionalFormatting>
  <conditionalFormatting sqref="F56">
    <cfRule type="expression" dxfId="294" priority="272">
      <formula>Z56&lt;0.25</formula>
    </cfRule>
    <cfRule type="expression" dxfId="293" priority="273">
      <formula>Z56&lt;0.5</formula>
    </cfRule>
    <cfRule type="expression" dxfId="292" priority="274">
      <formula>Z56&lt;0.75</formula>
    </cfRule>
    <cfRule type="expression" dxfId="291" priority="275">
      <formula>Z56&lt;10</formula>
    </cfRule>
    <cfRule type="expression" dxfId="290" priority="271">
      <formula>Z56=0</formula>
    </cfRule>
  </conditionalFormatting>
  <conditionalFormatting sqref="F62">
    <cfRule type="expression" dxfId="289" priority="247">
      <formula>Z62&lt;0.25</formula>
    </cfRule>
    <cfRule type="expression" dxfId="288" priority="248">
      <formula>Z62&lt;0.5</formula>
    </cfRule>
    <cfRule type="expression" dxfId="287" priority="249">
      <formula>Z62&lt;0.75</formula>
    </cfRule>
    <cfRule type="expression" dxfId="286" priority="250">
      <formula>Z62&lt;10</formula>
    </cfRule>
    <cfRule type="expression" dxfId="285" priority="246">
      <formula>Z62=0</formula>
    </cfRule>
  </conditionalFormatting>
  <conditionalFormatting sqref="F64">
    <cfRule type="expression" dxfId="284" priority="229">
      <formula>Z64&lt;0.75</formula>
    </cfRule>
    <cfRule type="expression" dxfId="283" priority="228">
      <formula>Z64&lt;0.5</formula>
    </cfRule>
    <cfRule type="expression" dxfId="282" priority="227">
      <formula>Z64&lt;0.25</formula>
    </cfRule>
    <cfRule type="expression" dxfId="281" priority="226">
      <formula>Z64=0</formula>
    </cfRule>
    <cfRule type="expression" dxfId="280" priority="230">
      <formula>Z64&lt;10</formula>
    </cfRule>
  </conditionalFormatting>
  <conditionalFormatting sqref="F66">
    <cfRule type="expression" dxfId="279" priority="214">
      <formula>Z66&lt;0.75</formula>
    </cfRule>
    <cfRule type="expression" dxfId="278" priority="215">
      <formula>Z66&lt;10</formula>
    </cfRule>
    <cfRule type="expression" dxfId="277" priority="213">
      <formula>Z66&lt;0.5</formula>
    </cfRule>
    <cfRule type="expression" dxfId="276" priority="212">
      <formula>Z66&lt;0.25</formula>
    </cfRule>
    <cfRule type="expression" dxfId="275" priority="211">
      <formula>Z66=0</formula>
    </cfRule>
  </conditionalFormatting>
  <conditionalFormatting sqref="F106">
    <cfRule type="expression" dxfId="274" priority="105">
      <formula>Z106&lt;10</formula>
    </cfRule>
    <cfRule type="expression" dxfId="273" priority="104">
      <formula>Z106&lt;0.75</formula>
    </cfRule>
    <cfRule type="expression" dxfId="272" priority="103">
      <formula>Z106&lt;0.5</formula>
    </cfRule>
    <cfRule type="expression" dxfId="271" priority="102">
      <formula>Z106&lt;0.25</formula>
    </cfRule>
    <cfRule type="expression" dxfId="270" priority="101">
      <formula>Z106=0</formula>
    </cfRule>
  </conditionalFormatting>
  <conditionalFormatting sqref="F112">
    <cfRule type="expression" dxfId="269" priority="80">
      <formula>Z112&lt;10</formula>
    </cfRule>
    <cfRule type="expression" dxfId="268" priority="79">
      <formula>Z112&lt;0.75</formula>
    </cfRule>
    <cfRule type="expression" dxfId="267" priority="78">
      <formula>Z112&lt;0.5</formula>
    </cfRule>
    <cfRule type="expression" dxfId="266" priority="77">
      <formula>Z112&lt;0.25</formula>
    </cfRule>
    <cfRule type="expression" dxfId="265" priority="76">
      <formula>Z112=0</formula>
    </cfRule>
  </conditionalFormatting>
  <conditionalFormatting sqref="F114">
    <cfRule type="expression" dxfId="264" priority="60">
      <formula>Z114&lt;10</formula>
    </cfRule>
    <cfRule type="expression" dxfId="263" priority="56">
      <formula>Z114=0</formula>
    </cfRule>
    <cfRule type="expression" dxfId="262" priority="57">
      <formula>Z114&lt;0.25</formula>
    </cfRule>
    <cfRule type="expression" dxfId="261" priority="58">
      <formula>Z114&lt;0.5</formula>
    </cfRule>
    <cfRule type="expression" dxfId="260" priority="59">
      <formula>Z114&lt;0.75</formula>
    </cfRule>
  </conditionalFormatting>
  <conditionalFormatting sqref="F116">
    <cfRule type="expression" dxfId="259" priority="41">
      <formula>Z116=0</formula>
    </cfRule>
    <cfRule type="expression" dxfId="258" priority="42">
      <formula>Z116&lt;0.25</formula>
    </cfRule>
    <cfRule type="expression" dxfId="257" priority="43">
      <formula>Z116&lt;0.5</formula>
    </cfRule>
    <cfRule type="expression" dxfId="256" priority="44">
      <formula>Z116&lt;0.75</formula>
    </cfRule>
    <cfRule type="expression" dxfId="255" priority="45">
      <formula>Z116&lt;10</formula>
    </cfRule>
  </conditionalFormatting>
  <conditionalFormatting sqref="H8">
    <cfRule type="expression" dxfId="254" priority="435">
      <formula>AB8&lt;10</formula>
    </cfRule>
    <cfRule type="expression" dxfId="253" priority="434">
      <formula>AB8&lt;0.75</formula>
    </cfRule>
    <cfRule type="expression" dxfId="252" priority="433">
      <formula>AB8&lt;0.5</formula>
    </cfRule>
    <cfRule type="expression" dxfId="251" priority="432">
      <formula>AB8&lt;0.25</formula>
    </cfRule>
    <cfRule type="expression" dxfId="250" priority="431">
      <formula>AB8=0</formula>
    </cfRule>
  </conditionalFormatting>
  <conditionalFormatting sqref="H14">
    <cfRule type="expression" dxfId="249" priority="408">
      <formula>AB14&lt;0.5</formula>
    </cfRule>
    <cfRule type="expression" dxfId="248" priority="409">
      <formula>AB14&lt;0.75</formula>
    </cfRule>
    <cfRule type="expression" dxfId="247" priority="410">
      <formula>AB14&lt;10</formula>
    </cfRule>
    <cfRule type="expression" dxfId="246" priority="407">
      <formula>AB14&lt;0.25</formula>
    </cfRule>
    <cfRule type="expression" dxfId="245" priority="406">
      <formula>AB14=0</formula>
    </cfRule>
  </conditionalFormatting>
  <conditionalFormatting sqref="H16">
    <cfRule type="expression" dxfId="244" priority="388">
      <formula>AB16&lt;0.5</formula>
    </cfRule>
    <cfRule type="expression" dxfId="243" priority="389">
      <formula>AB16&lt;0.75</formula>
    </cfRule>
    <cfRule type="expression" dxfId="242" priority="387">
      <formula>AB16&lt;0.25</formula>
    </cfRule>
    <cfRule type="expression" dxfId="241" priority="386">
      <formula>AB16=0</formula>
    </cfRule>
    <cfRule type="expression" dxfId="240" priority="390">
      <formula>AB16&lt;10</formula>
    </cfRule>
  </conditionalFormatting>
  <conditionalFormatting sqref="H18">
    <cfRule type="expression" dxfId="239" priority="373">
      <formula>AB18&lt;0.5</formula>
    </cfRule>
    <cfRule type="expression" dxfId="238" priority="372">
      <formula>AB18&lt;0.25</formula>
    </cfRule>
    <cfRule type="expression" dxfId="237" priority="371">
      <formula>AB18=0</formula>
    </cfRule>
    <cfRule type="expression" dxfId="236" priority="375">
      <formula>AB18&lt;10</formula>
    </cfRule>
    <cfRule type="expression" dxfId="235" priority="374">
      <formula>AB18&lt;0.75</formula>
    </cfRule>
  </conditionalFormatting>
  <conditionalFormatting sqref="H22">
    <cfRule type="expression" dxfId="234" priority="461">
      <formula>AB22=0</formula>
    </cfRule>
    <cfRule type="expression" dxfId="233" priority="462">
      <formula>AB22&lt;0.25</formula>
    </cfRule>
    <cfRule type="expression" dxfId="232" priority="463">
      <formula>AB22&lt;0.5</formula>
    </cfRule>
    <cfRule type="expression" dxfId="231" priority="464">
      <formula>AB22&lt;0.75</formula>
    </cfRule>
    <cfRule type="expression" dxfId="230" priority="465">
      <formula>AB22&lt;10</formula>
    </cfRule>
  </conditionalFormatting>
  <conditionalFormatting sqref="H24">
    <cfRule type="expression" dxfId="229" priority="360">
      <formula>AB24&lt;10</formula>
    </cfRule>
    <cfRule type="expression" dxfId="228" priority="359">
      <formula>AB24&lt;0.75</formula>
    </cfRule>
    <cfRule type="expression" dxfId="227" priority="358">
      <formula>AB24&lt;0.5</formula>
    </cfRule>
    <cfRule type="expression" dxfId="226" priority="357">
      <formula>AB24&lt;0.25</formula>
    </cfRule>
    <cfRule type="expression" dxfId="225" priority="356">
      <formula>AB24=0</formula>
    </cfRule>
  </conditionalFormatting>
  <conditionalFormatting sqref="H56">
    <cfRule type="expression" dxfId="224" priority="267">
      <formula>AB56&lt;0.25</formula>
    </cfRule>
    <cfRule type="expression" dxfId="223" priority="268">
      <formula>AB56&lt;0.5</formula>
    </cfRule>
    <cfRule type="expression" dxfId="222" priority="269">
      <formula>AB56&lt;0.75</formula>
    </cfRule>
    <cfRule type="expression" dxfId="221" priority="270">
      <formula>AB56&lt;10</formula>
    </cfRule>
    <cfRule type="expression" dxfId="220" priority="266">
      <formula>AB56=0</formula>
    </cfRule>
  </conditionalFormatting>
  <conditionalFormatting sqref="H62">
    <cfRule type="expression" dxfId="219" priority="245">
      <formula>AB62&lt;10</formula>
    </cfRule>
    <cfRule type="expression" dxfId="218" priority="241">
      <formula>AB62=0</formula>
    </cfRule>
    <cfRule type="expression" dxfId="217" priority="242">
      <formula>AB62&lt;0.25</formula>
    </cfRule>
    <cfRule type="expression" dxfId="216" priority="243">
      <formula>AB62&lt;0.5</formula>
    </cfRule>
    <cfRule type="expression" dxfId="215" priority="244">
      <formula>AB62&lt;0.75</formula>
    </cfRule>
  </conditionalFormatting>
  <conditionalFormatting sqref="H64">
    <cfRule type="expression" dxfId="214" priority="224">
      <formula>AB64&lt;0.75</formula>
    </cfRule>
    <cfRule type="expression" dxfId="213" priority="222">
      <formula>AB64&lt;0.25</formula>
    </cfRule>
    <cfRule type="expression" dxfId="212" priority="221">
      <formula>AB64=0</formula>
    </cfRule>
    <cfRule type="expression" dxfId="211" priority="223">
      <formula>AB64&lt;0.5</formula>
    </cfRule>
    <cfRule type="expression" dxfId="210" priority="225">
      <formula>AB64&lt;10</formula>
    </cfRule>
  </conditionalFormatting>
  <conditionalFormatting sqref="H66">
    <cfRule type="expression" dxfId="209" priority="210">
      <formula>AB66&lt;10</formula>
    </cfRule>
    <cfRule type="expression" dxfId="208" priority="209">
      <formula>AB66&lt;0.75</formula>
    </cfRule>
    <cfRule type="expression" dxfId="207" priority="207">
      <formula>AB66&lt;0.25</formula>
    </cfRule>
    <cfRule type="expression" dxfId="206" priority="206">
      <formula>AB66=0</formula>
    </cfRule>
    <cfRule type="expression" dxfId="205" priority="208">
      <formula>AB66&lt;0.5</formula>
    </cfRule>
  </conditionalFormatting>
  <conditionalFormatting sqref="H70">
    <cfRule type="expression" dxfId="204" priority="296">
      <formula>AB70=0</formula>
    </cfRule>
    <cfRule type="expression" dxfId="203" priority="297">
      <formula>AB70&lt;0.25</formula>
    </cfRule>
    <cfRule type="expression" dxfId="202" priority="298">
      <formula>AB70&lt;0.5</formula>
    </cfRule>
    <cfRule type="expression" dxfId="201" priority="299">
      <formula>AB70&lt;0.75</formula>
    </cfRule>
    <cfRule type="expression" dxfId="200" priority="300">
      <formula>AB70&lt;10</formula>
    </cfRule>
  </conditionalFormatting>
  <conditionalFormatting sqref="H72">
    <cfRule type="expression" dxfId="199" priority="191">
      <formula>AB72=0</formula>
    </cfRule>
    <cfRule type="expression" dxfId="198" priority="192">
      <formula>AB72&lt;0.25</formula>
    </cfRule>
    <cfRule type="expression" dxfId="197" priority="193">
      <formula>AB72&lt;0.5</formula>
    </cfRule>
    <cfRule type="expression" dxfId="196" priority="194">
      <formula>AB72&lt;0.75</formula>
    </cfRule>
    <cfRule type="expression" dxfId="195" priority="195">
      <formula>AB72&lt;10</formula>
    </cfRule>
  </conditionalFormatting>
  <conditionalFormatting sqref="H106">
    <cfRule type="expression" dxfId="194" priority="96">
      <formula>AB106=0</formula>
    </cfRule>
    <cfRule type="expression" dxfId="193" priority="100">
      <formula>AB106&lt;10</formula>
    </cfRule>
    <cfRule type="expression" dxfId="192" priority="99">
      <formula>AB106&lt;0.75</formula>
    </cfRule>
    <cfRule type="expression" dxfId="191" priority="97">
      <formula>AB106&lt;0.25</formula>
    </cfRule>
    <cfRule type="expression" dxfId="190" priority="98">
      <formula>AB106&lt;0.5</formula>
    </cfRule>
  </conditionalFormatting>
  <conditionalFormatting sqref="H112">
    <cfRule type="expression" dxfId="189" priority="73">
      <formula>AB112&lt;0.5</formula>
    </cfRule>
    <cfRule type="expression" dxfId="188" priority="74">
      <formula>AB112&lt;0.75</formula>
    </cfRule>
    <cfRule type="expression" dxfId="187" priority="75">
      <formula>AB112&lt;10</formula>
    </cfRule>
    <cfRule type="expression" dxfId="186" priority="71">
      <formula>AB112=0</formula>
    </cfRule>
    <cfRule type="expression" dxfId="185" priority="72">
      <formula>AB112&lt;0.25</formula>
    </cfRule>
  </conditionalFormatting>
  <conditionalFormatting sqref="H114">
    <cfRule type="expression" dxfId="184" priority="53">
      <formula>AB114&lt;0.5</formula>
    </cfRule>
    <cfRule type="expression" dxfId="183" priority="54">
      <formula>AB114&lt;0.75</formula>
    </cfRule>
    <cfRule type="expression" dxfId="182" priority="55">
      <formula>AB114&lt;10</formula>
    </cfRule>
    <cfRule type="expression" dxfId="181" priority="51">
      <formula>AB114=0</formula>
    </cfRule>
    <cfRule type="expression" dxfId="180" priority="52">
      <formula>AB114&lt;0.25</formula>
    </cfRule>
  </conditionalFormatting>
  <conditionalFormatting sqref="H116">
    <cfRule type="expression" dxfId="179" priority="40">
      <formula>AB116&lt;10</formula>
    </cfRule>
    <cfRule type="expression" dxfId="178" priority="39">
      <formula>AB116&lt;0.75</formula>
    </cfRule>
    <cfRule type="expression" dxfId="177" priority="38">
      <formula>AB116&lt;0.5</formula>
    </cfRule>
    <cfRule type="expression" dxfId="176" priority="37">
      <formula>AB116&lt;0.25</formula>
    </cfRule>
    <cfRule type="expression" dxfId="175" priority="36">
      <formula>AB116=0</formula>
    </cfRule>
  </conditionalFormatting>
  <conditionalFormatting sqref="H120">
    <cfRule type="expression" dxfId="174" priority="126">
      <formula>AB120=0</formula>
    </cfRule>
    <cfRule type="expression" dxfId="173" priority="127">
      <formula>AB120&lt;0.25</formula>
    </cfRule>
    <cfRule type="expression" dxfId="172" priority="128">
      <formula>AB120&lt;0.5</formula>
    </cfRule>
    <cfRule type="expression" dxfId="171" priority="129">
      <formula>AB120&lt;0.75</formula>
    </cfRule>
    <cfRule type="expression" dxfId="170" priority="130">
      <formula>AB120&lt;10</formula>
    </cfRule>
  </conditionalFormatting>
  <conditionalFormatting sqref="H122">
    <cfRule type="expression" dxfId="169" priority="24">
      <formula>AB122&lt;0.75</formula>
    </cfRule>
    <cfRule type="expression" dxfId="168" priority="22">
      <formula>AB122&lt;0.25</formula>
    </cfRule>
    <cfRule type="expression" dxfId="167" priority="23">
      <formula>AB122&lt;0.5</formula>
    </cfRule>
    <cfRule type="expression" dxfId="166" priority="21">
      <formula>AB122=0</formula>
    </cfRule>
    <cfRule type="expression" dxfId="165" priority="25">
      <formula>AB122&lt;10</formula>
    </cfRule>
  </conditionalFormatting>
  <conditionalFormatting sqref="L6">
    <cfRule type="expression" dxfId="164" priority="459">
      <formula>AF6&lt;0.75</formula>
    </cfRule>
    <cfRule type="expression" dxfId="163" priority="456">
      <formula>AF6=0</formula>
    </cfRule>
    <cfRule type="expression" dxfId="162" priority="460">
      <formula>AF6&lt;10</formula>
    </cfRule>
    <cfRule type="expression" dxfId="161" priority="458">
      <formula>AF6&lt;0.5</formula>
    </cfRule>
    <cfRule type="expression" dxfId="160" priority="457">
      <formula>AF6&lt;0.25</formula>
    </cfRule>
  </conditionalFormatting>
  <conditionalFormatting sqref="L8">
    <cfRule type="expression" dxfId="159" priority="426">
      <formula>AF8=0</formula>
    </cfRule>
    <cfRule type="expression" dxfId="158" priority="428">
      <formula>AF8&lt;0.5</formula>
    </cfRule>
    <cfRule type="expression" dxfId="157" priority="429">
      <formula>AF8&lt;0.75</formula>
    </cfRule>
    <cfRule type="expression" dxfId="156" priority="430">
      <formula>AF8&lt;10</formula>
    </cfRule>
    <cfRule type="expression" dxfId="155" priority="427">
      <formula>AF8&lt;0.25</formula>
    </cfRule>
  </conditionalFormatting>
  <conditionalFormatting sqref="L12">
    <cfRule type="expression" dxfId="154" priority="452">
      <formula>AF12&lt;0.25</formula>
    </cfRule>
    <cfRule type="expression" dxfId="153" priority="453">
      <formula>AF12&lt;0.5</formula>
    </cfRule>
    <cfRule type="expression" dxfId="152" priority="454">
      <formula>AF12&lt;0.75</formula>
    </cfRule>
    <cfRule type="expression" dxfId="151" priority="455">
      <formula>AF12&lt;10</formula>
    </cfRule>
    <cfRule type="expression" dxfId="150" priority="451">
      <formula>AF12=0</formula>
    </cfRule>
  </conditionalFormatting>
  <conditionalFormatting sqref="L14">
    <cfRule type="expression" dxfId="149" priority="404">
      <formula>AF14&lt;0.75</formula>
    </cfRule>
    <cfRule type="expression" dxfId="148" priority="403">
      <formula>AF14&lt;0.5</formula>
    </cfRule>
    <cfRule type="expression" dxfId="147" priority="402">
      <formula>AF14&lt;0.25</formula>
    </cfRule>
    <cfRule type="expression" dxfId="146" priority="401">
      <formula>AF14=0</formula>
    </cfRule>
    <cfRule type="expression" dxfId="145" priority="405">
      <formula>AF14&lt;10</formula>
    </cfRule>
  </conditionalFormatting>
  <conditionalFormatting sqref="L22">
    <cfRule type="expression" dxfId="144" priority="447">
      <formula>AF22&lt;0.25</formula>
    </cfRule>
    <cfRule type="expression" dxfId="143" priority="446">
      <formula>AF22=0</formula>
    </cfRule>
    <cfRule type="expression" dxfId="142" priority="448">
      <formula>AF22&lt;0.5</formula>
    </cfRule>
    <cfRule type="expression" dxfId="141" priority="450">
      <formula>AF22&lt;10</formula>
    </cfRule>
    <cfRule type="expression" dxfId="140" priority="449">
      <formula>AF22&lt;0.75</formula>
    </cfRule>
  </conditionalFormatting>
  <conditionalFormatting sqref="L24">
    <cfRule type="expression" dxfId="139" priority="352">
      <formula>AF24&lt;0.25</formula>
    </cfRule>
    <cfRule type="expression" dxfId="138" priority="351">
      <formula>AF24=0</formula>
    </cfRule>
    <cfRule type="expression" dxfId="137" priority="354">
      <formula>AF24&lt;0.75</formula>
    </cfRule>
    <cfRule type="expression" dxfId="136" priority="353">
      <formula>AF24&lt;0.5</formula>
    </cfRule>
    <cfRule type="expression" dxfId="135" priority="355">
      <formula>AF24&lt;10</formula>
    </cfRule>
  </conditionalFormatting>
  <conditionalFormatting sqref="L54">
    <cfRule type="expression" dxfId="134" priority="293">
      <formula>AF54&lt;0.5</formula>
    </cfRule>
    <cfRule type="expression" dxfId="133" priority="292">
      <formula>AF54&lt;0.25</formula>
    </cfRule>
    <cfRule type="expression" dxfId="132" priority="295">
      <formula>AF54&lt;10</formula>
    </cfRule>
    <cfRule type="expression" dxfId="131" priority="294">
      <formula>AF54&lt;0.75</formula>
    </cfRule>
    <cfRule type="expression" dxfId="130" priority="291">
      <formula>AF54=0</formula>
    </cfRule>
  </conditionalFormatting>
  <conditionalFormatting sqref="L56">
    <cfRule type="expression" dxfId="129" priority="262">
      <formula>AF56&lt;0.25</formula>
    </cfRule>
    <cfRule type="expression" dxfId="128" priority="265">
      <formula>AF56&lt;10</formula>
    </cfRule>
    <cfRule type="expression" dxfId="127" priority="264">
      <formula>AF56&lt;0.75</formula>
    </cfRule>
    <cfRule type="expression" dxfId="126" priority="263">
      <formula>AF56&lt;0.5</formula>
    </cfRule>
    <cfRule type="expression" dxfId="125" priority="261">
      <formula>AF56=0</formula>
    </cfRule>
  </conditionalFormatting>
  <conditionalFormatting sqref="L60">
    <cfRule type="expression" dxfId="124" priority="286">
      <formula>AF60=0</formula>
    </cfRule>
    <cfRule type="expression" dxfId="123" priority="287">
      <formula>AF60&lt;0.25</formula>
    </cfRule>
    <cfRule type="expression" dxfId="122" priority="288">
      <formula>AF60&lt;0.5</formula>
    </cfRule>
    <cfRule type="expression" dxfId="121" priority="289">
      <formula>AF60&lt;0.75</formula>
    </cfRule>
    <cfRule type="expression" dxfId="120" priority="290">
      <formula>AF60&lt;10</formula>
    </cfRule>
  </conditionalFormatting>
  <conditionalFormatting sqref="L62">
    <cfRule type="expression" dxfId="119" priority="237">
      <formula>AF62&lt;0.25</formula>
    </cfRule>
    <cfRule type="expression" dxfId="118" priority="238">
      <formula>AF62&lt;0.5</formula>
    </cfRule>
    <cfRule type="expression" dxfId="117" priority="239">
      <formula>AF62&lt;0.75</formula>
    </cfRule>
    <cfRule type="expression" dxfId="116" priority="240">
      <formula>AF62&lt;10</formula>
    </cfRule>
    <cfRule type="expression" dxfId="115" priority="236">
      <formula>AF62=0</formula>
    </cfRule>
  </conditionalFormatting>
  <conditionalFormatting sqref="L70">
    <cfRule type="expression" dxfId="114" priority="285">
      <formula>AF70&lt;10</formula>
    </cfRule>
    <cfRule type="expression" dxfId="113" priority="281">
      <formula>AF70=0</formula>
    </cfRule>
    <cfRule type="expression" dxfId="112" priority="284">
      <formula>AF70&lt;0.75</formula>
    </cfRule>
    <cfRule type="expression" dxfId="111" priority="283">
      <formula>AF70&lt;0.5</formula>
    </cfRule>
    <cfRule type="expression" dxfId="110" priority="282">
      <formula>AF70&lt;0.25</formula>
    </cfRule>
  </conditionalFormatting>
  <conditionalFormatting sqref="L72">
    <cfRule type="expression" dxfId="109" priority="187">
      <formula>AF72&lt;0.25</formula>
    </cfRule>
    <cfRule type="expression" dxfId="108" priority="188">
      <formula>AF72&lt;0.5</formula>
    </cfRule>
    <cfRule type="expression" dxfId="107" priority="190">
      <formula>AF72&lt;10</formula>
    </cfRule>
    <cfRule type="expression" dxfId="106" priority="189">
      <formula>AF72&lt;0.75</formula>
    </cfRule>
    <cfRule type="expression" dxfId="105" priority="186">
      <formula>AF72=0</formula>
    </cfRule>
  </conditionalFormatting>
  <conditionalFormatting sqref="L104">
    <cfRule type="expression" dxfId="104" priority="124">
      <formula>AF104&lt;0.75</formula>
    </cfRule>
    <cfRule type="expression" dxfId="103" priority="123">
      <formula>AF104&lt;0.5</formula>
    </cfRule>
    <cfRule type="expression" dxfId="102" priority="122">
      <formula>AF104&lt;0.25</formula>
    </cfRule>
    <cfRule type="expression" dxfId="101" priority="121">
      <formula>AF104=0</formula>
    </cfRule>
    <cfRule type="expression" dxfId="100" priority="125">
      <formula>AF104&lt;10</formula>
    </cfRule>
  </conditionalFormatting>
  <conditionalFormatting sqref="L106">
    <cfRule type="expression" dxfId="99" priority="93">
      <formula>AF106&lt;0.5</formula>
    </cfRule>
    <cfRule type="expression" dxfId="98" priority="95">
      <formula>AF106&lt;10</formula>
    </cfRule>
    <cfRule type="expression" dxfId="97" priority="94">
      <formula>AF106&lt;0.75</formula>
    </cfRule>
    <cfRule type="expression" dxfId="96" priority="92">
      <formula>AF106&lt;0.25</formula>
    </cfRule>
    <cfRule type="expression" dxfId="95" priority="91">
      <formula>AF106=0</formula>
    </cfRule>
  </conditionalFormatting>
  <conditionalFormatting sqref="L110">
    <cfRule type="expression" dxfId="94" priority="116">
      <formula>AF110=0</formula>
    </cfRule>
    <cfRule type="expression" dxfId="93" priority="120">
      <formula>AF110&lt;10</formula>
    </cfRule>
    <cfRule type="expression" dxfId="92" priority="117">
      <formula>AF110&lt;0.25</formula>
    </cfRule>
    <cfRule type="expression" dxfId="91" priority="118">
      <formula>AF110&lt;0.5</formula>
    </cfRule>
    <cfRule type="expression" dxfId="90" priority="119">
      <formula>AF110&lt;0.75</formula>
    </cfRule>
  </conditionalFormatting>
  <conditionalFormatting sqref="L112">
    <cfRule type="expression" dxfId="89" priority="70">
      <formula>AF112&lt;10</formula>
    </cfRule>
    <cfRule type="expression" dxfId="88" priority="69">
      <formula>AF112&lt;0.75</formula>
    </cfRule>
    <cfRule type="expression" dxfId="87" priority="68">
      <formula>AF112&lt;0.5</formula>
    </cfRule>
    <cfRule type="expression" dxfId="86" priority="67">
      <formula>AF112&lt;0.25</formula>
    </cfRule>
    <cfRule type="expression" dxfId="85" priority="66">
      <formula>AF112=0</formula>
    </cfRule>
  </conditionalFormatting>
  <conditionalFormatting sqref="L120">
    <cfRule type="expression" dxfId="84" priority="113">
      <formula>AF120&lt;0.5</formula>
    </cfRule>
    <cfRule type="expression" dxfId="83" priority="115">
      <formula>AF120&lt;10</formula>
    </cfRule>
    <cfRule type="expression" dxfId="82" priority="114">
      <formula>AF120&lt;0.75</formula>
    </cfRule>
    <cfRule type="expression" dxfId="81" priority="112">
      <formula>AF120&lt;0.25</formula>
    </cfRule>
    <cfRule type="expression" dxfId="80" priority="111">
      <formula>AF120=0</formula>
    </cfRule>
  </conditionalFormatting>
  <conditionalFormatting sqref="L122">
    <cfRule type="expression" dxfId="79" priority="18">
      <formula>AF122&lt;0.5</formula>
    </cfRule>
    <cfRule type="expression" dxfId="78" priority="16">
      <formula>AF122=0</formula>
    </cfRule>
    <cfRule type="expression" dxfId="77" priority="17">
      <formula>AF122&lt;0.25</formula>
    </cfRule>
    <cfRule type="expression" dxfId="76" priority="19">
      <formula>AF122&lt;0.75</formula>
    </cfRule>
    <cfRule type="expression" dxfId="75" priority="20">
      <formula>AF122&lt;10</formula>
    </cfRule>
  </conditionalFormatting>
  <conditionalFormatting sqref="N8">
    <cfRule type="expression" dxfId="74" priority="421">
      <formula>AH8=0</formula>
    </cfRule>
    <cfRule type="expression" dxfId="73" priority="422">
      <formula>AH8&lt;0.25</formula>
    </cfRule>
    <cfRule type="expression" dxfId="72" priority="424">
      <formula>AH8&lt;0.75</formula>
    </cfRule>
    <cfRule type="expression" dxfId="71" priority="423">
      <formula>AH8&lt;0.5</formula>
    </cfRule>
    <cfRule type="expression" dxfId="70" priority="425">
      <formula>AH8&lt;10</formula>
    </cfRule>
  </conditionalFormatting>
  <conditionalFormatting sqref="N56">
    <cfRule type="expression" dxfId="69" priority="260">
      <formula>AH56&lt;10</formula>
    </cfRule>
    <cfRule type="expression" dxfId="68" priority="258">
      <formula>AH56&lt;0.5</formula>
    </cfRule>
    <cfRule type="expression" dxfId="67" priority="257">
      <formula>AH56&lt;0.25</formula>
    </cfRule>
    <cfRule type="expression" dxfId="66" priority="259">
      <formula>AH56&lt;0.75</formula>
    </cfRule>
    <cfRule type="expression" dxfId="65" priority="256">
      <formula>AH56=0</formula>
    </cfRule>
  </conditionalFormatting>
  <conditionalFormatting sqref="N106">
    <cfRule type="expression" dxfId="64" priority="90">
      <formula>AH106&lt;10</formula>
    </cfRule>
    <cfRule type="expression" dxfId="63" priority="87">
      <formula>AH106&lt;0.25</formula>
    </cfRule>
    <cfRule type="expression" dxfId="62" priority="86">
      <formula>AH106=0</formula>
    </cfRule>
    <cfRule type="expression" dxfId="61" priority="89">
      <formula>AH106&lt;0.75</formula>
    </cfRule>
    <cfRule type="expression" dxfId="60" priority="88">
      <formula>AH106&lt;0.5</formula>
    </cfRule>
  </conditionalFormatting>
  <conditionalFormatting sqref="Q5">
    <cfRule type="expression" dxfId="59" priority="445">
      <formula>AK5&lt;10</formula>
    </cfRule>
    <cfRule type="expression" dxfId="58" priority="444">
      <formula>AK5&lt;0.75</formula>
    </cfRule>
    <cfRule type="expression" dxfId="57" priority="443">
      <formula>AK5&lt;0.5</formula>
    </cfRule>
    <cfRule type="expression" dxfId="56" priority="442">
      <formula>AK5&lt;0.25</formula>
    </cfRule>
    <cfRule type="expression" dxfId="55" priority="441">
      <formula>AK5=0</formula>
    </cfRule>
  </conditionalFormatting>
  <conditionalFormatting sqref="Q11">
    <cfRule type="expression" dxfId="54" priority="348">
      <formula>AK11&lt;0.5</formula>
    </cfRule>
    <cfRule type="expression" dxfId="53" priority="347">
      <formula>AK11&lt;0.25</formula>
    </cfRule>
    <cfRule type="expression" dxfId="52" priority="346">
      <formula>AK11=0</formula>
    </cfRule>
    <cfRule type="expression" dxfId="51" priority="349">
      <formula>AK11&lt;0.75</formula>
    </cfRule>
    <cfRule type="expression" dxfId="50" priority="350">
      <formula>AK11&lt;10</formula>
    </cfRule>
  </conditionalFormatting>
  <conditionalFormatting sqref="Q21">
    <cfRule type="expression" dxfId="49" priority="341">
      <formula>AK21=0</formula>
    </cfRule>
    <cfRule type="expression" dxfId="48" priority="345">
      <formula>AK21&lt;10</formula>
    </cfRule>
    <cfRule type="expression" dxfId="47" priority="344">
      <formula>AK21&lt;0.75</formula>
    </cfRule>
    <cfRule type="expression" dxfId="46" priority="343">
      <formula>AK21&lt;0.5</formula>
    </cfRule>
    <cfRule type="expression" dxfId="45" priority="342">
      <formula>AK21&lt;0.25</formula>
    </cfRule>
  </conditionalFormatting>
  <conditionalFormatting sqref="Q53">
    <cfRule type="expression" dxfId="44" priority="280">
      <formula>AK53&lt;10</formula>
    </cfRule>
    <cfRule type="expression" dxfId="43" priority="279">
      <formula>AK53&lt;0.75</formula>
    </cfRule>
    <cfRule type="expression" dxfId="42" priority="278">
      <formula>AK53&lt;0.5</formula>
    </cfRule>
    <cfRule type="expression" dxfId="41" priority="277">
      <formula>AK53&lt;0.25</formula>
    </cfRule>
    <cfRule type="expression" dxfId="40" priority="276">
      <formula>AK53=0</formula>
    </cfRule>
  </conditionalFormatting>
  <conditionalFormatting sqref="Q59">
    <cfRule type="expression" dxfId="39" priority="183">
      <formula>AK59&lt;0.5</formula>
    </cfRule>
    <cfRule type="expression" dxfId="38" priority="182">
      <formula>AK59&lt;0.25</formula>
    </cfRule>
    <cfRule type="expression" dxfId="37" priority="184">
      <formula>AK59&lt;0.75</formula>
    </cfRule>
    <cfRule type="expression" dxfId="36" priority="181">
      <formula>AK59=0</formula>
    </cfRule>
    <cfRule type="expression" dxfId="35" priority="185">
      <formula>AK59&lt;10</formula>
    </cfRule>
  </conditionalFormatting>
  <conditionalFormatting sqref="Q69">
    <cfRule type="expression" dxfId="34" priority="177">
      <formula>AK69&lt;0.25</formula>
    </cfRule>
    <cfRule type="expression" dxfId="33" priority="180">
      <formula>AK69&lt;10</formula>
    </cfRule>
    <cfRule type="expression" dxfId="32" priority="178">
      <formula>AK69&lt;0.5</formula>
    </cfRule>
    <cfRule type="expression" dxfId="31" priority="179">
      <formula>AK69&lt;0.75</formula>
    </cfRule>
    <cfRule type="expression" dxfId="30" priority="176">
      <formula>AK69=0</formula>
    </cfRule>
  </conditionalFormatting>
  <conditionalFormatting sqref="Q103">
    <cfRule type="expression" dxfId="29" priority="110">
      <formula>AK103&lt;10</formula>
    </cfRule>
    <cfRule type="expression" dxfId="28" priority="109">
      <formula>AK103&lt;0.75</formula>
    </cfRule>
    <cfRule type="expression" dxfId="27" priority="108">
      <formula>AK103&lt;0.5</formula>
    </cfRule>
    <cfRule type="expression" dxfId="26" priority="107">
      <formula>AK103&lt;0.25</formula>
    </cfRule>
    <cfRule type="expression" dxfId="25" priority="106">
      <formula>AK103=0</formula>
    </cfRule>
  </conditionalFormatting>
  <conditionalFormatting sqref="Q109">
    <cfRule type="expression" dxfId="24" priority="13">
      <formula>AK109&lt;0.5</formula>
    </cfRule>
    <cfRule type="expression" dxfId="23" priority="12">
      <formula>AK109&lt;0.25</formula>
    </cfRule>
    <cfRule type="expression" dxfId="22" priority="11">
      <formula>AK109=0</formula>
    </cfRule>
    <cfRule type="expression" dxfId="21" priority="15">
      <formula>AK109&lt;10</formula>
    </cfRule>
    <cfRule type="expression" dxfId="20" priority="14">
      <formula>AK109&lt;0.75</formula>
    </cfRule>
  </conditionalFormatting>
  <conditionalFormatting sqref="Q119">
    <cfRule type="expression" dxfId="19" priority="9">
      <formula>AK119&lt;0.75</formula>
    </cfRule>
    <cfRule type="expression" dxfId="18" priority="8">
      <formula>AK119&lt;0.5</formula>
    </cfRule>
    <cfRule type="expression" dxfId="17" priority="7">
      <formula>AK119&lt;0.25</formula>
    </cfRule>
    <cfRule type="expression" dxfId="16" priority="6">
      <formula>AK119=0</formula>
    </cfRule>
    <cfRule type="expression" dxfId="15" priority="10">
      <formula>AK119&lt;10</formula>
    </cfRule>
  </conditionalFormatting>
  <conditionalFormatting sqref="AJ5">
    <cfRule type="expression" dxfId="14" priority="491">
      <formula>$W4=0</formula>
    </cfRule>
    <cfRule type="expression" dxfId="13" priority="492">
      <formula>$W4&lt;0.25</formula>
    </cfRule>
    <cfRule type="expression" dxfId="12" priority="493">
      <formula>$W4&lt;0.5</formula>
    </cfRule>
    <cfRule type="expression" dxfId="11" priority="494">
      <formula>$W4&lt;0.75</formula>
    </cfRule>
    <cfRule type="expression" dxfId="10" priority="495">
      <formula>$W4&lt;10</formula>
    </cfRule>
  </conditionalFormatting>
  <conditionalFormatting sqref="AJ53">
    <cfRule type="expression" dxfId="9" priority="172">
      <formula>$W52&lt;0.25</formula>
    </cfRule>
    <cfRule type="expression" dxfId="8" priority="171">
      <formula>$W52=0</formula>
    </cfRule>
    <cfRule type="expression" dxfId="7" priority="174">
      <formula>$W52&lt;0.75</formula>
    </cfRule>
    <cfRule type="expression" dxfId="6" priority="175">
      <formula>$W52&lt;10</formula>
    </cfRule>
    <cfRule type="expression" dxfId="5" priority="173">
      <formula>$W52&lt;0.5</formula>
    </cfRule>
  </conditionalFormatting>
  <conditionalFormatting sqref="AJ103">
    <cfRule type="expression" dxfId="4" priority="4">
      <formula>$W102&lt;0.75</formula>
    </cfRule>
    <cfRule type="expression" dxfId="3" priority="3">
      <formula>$W102&lt;0.5</formula>
    </cfRule>
    <cfRule type="expression" dxfId="2" priority="1">
      <formula>$W102=0</formula>
    </cfRule>
    <cfRule type="expression" dxfId="1" priority="2">
      <formula>$W102&lt;0.25</formula>
    </cfRule>
    <cfRule type="expression" dxfId="0" priority="5">
      <formula>$W102&lt;10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1" ma:contentTypeDescription="Crear nuevo documento." ma:contentTypeScope="" ma:versionID="a2cb41235b3718df2ae5915f5fd59c4e">
  <xsd:schema xmlns:xsd="http://www.w3.org/2001/XMLSchema" xmlns:xs="http://www.w3.org/2001/XMLSchema" xmlns:p="http://schemas.microsoft.com/office/2006/metadata/properties" xmlns:ns3="89708083-34cb-48e5-9ee6-642f91c09ee6" targetNamespace="http://schemas.microsoft.com/office/2006/metadata/properties" ma:root="true" ma:fieldsID="70aed79fc864652684147798bb1aa66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0A0F7A-C190-4DE8-975A-B744093E0C56}">
  <ds:schemaRefs>
    <ds:schemaRef ds:uri="http://schemas.microsoft.com/office/infopath/2007/PartnerControls"/>
    <ds:schemaRef ds:uri="http://purl.org/dc/terms/"/>
    <ds:schemaRef ds:uri="89708083-34cb-48e5-9ee6-642f91c09ee6"/>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4BDB2BE-BA9C-4AC4-B214-B722CA634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2F91AE-7938-4507-A58E-436DF1D84B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Portada</vt:lpstr>
      <vt:lpstr>GBBAA</vt:lpstr>
      <vt:lpstr>Centro</vt:lpstr>
      <vt:lpstr>Resumo</vt:lpstr>
      <vt:lpstr>Procedementos</vt:lpstr>
      <vt:lpstr>Anexos</vt:lpstr>
      <vt:lpstr>Mapa</vt:lpstr>
      <vt:lpstr>Centro!Área_de_impresión</vt:lpstr>
      <vt:lpstr>GBBAA!Área_de_impresión</vt:lpstr>
      <vt:lpstr>Resumo!Área_de_impresión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Araceli Mercedes Liste Fernández</cp:lastModifiedBy>
  <cp:lastPrinted>2023-03-17T10:47:00Z</cp:lastPrinted>
  <dcterms:created xsi:type="dcterms:W3CDTF">2023-01-18T09:08:00Z</dcterms:created>
  <dcterms:modified xsi:type="dcterms:W3CDTF">2026-04-22T11:25:08Z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